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225" windowHeight="10755" tabRatio="1000" activeTab="0"/>
  </bookViews>
  <sheets>
    <sheet name="2013 Survey" sheetId="1" r:id="rId1"/>
    <sheet name="2013 RSVP count" sheetId="2" r:id="rId2"/>
    <sheet name="2013 Roster" sheetId="3" r:id="rId3"/>
    <sheet name="2011 2013 Combine Survey" sheetId="4" r:id="rId4"/>
    <sheet name="2013 Speaker List" sheetId="5" r:id="rId5"/>
    <sheet name="2011 Survey" sheetId="6" r:id="rId6"/>
    <sheet name="2011 Rock" sheetId="7" r:id="rId7"/>
    <sheet name="2011 Oils" sheetId="8" r:id="rId8"/>
    <sheet name="OR Mileage" sheetId="9" r:id="rId9"/>
  </sheets>
  <externalReferences>
    <externalReference r:id="rId12"/>
  </externalReferences>
  <definedNames>
    <definedName name="_73">'[1]Fund - Dept - Div - Program - S'!#REF!</definedName>
    <definedName name="_75">'[1]Fund - Dept - Div - Program - S'!#REF!</definedName>
    <definedName name="_xlfn.BAHTTEXT" hidden="1">#NAME?</definedName>
    <definedName name="_xlnm.Print_Area" localSheetId="3">'2011 2013 Combine Survey'!$E$13:$ER$63</definedName>
    <definedName name="_xlnm.Print_Area" localSheetId="7">'2011 Oils'!$B$1:$AP$43</definedName>
    <definedName name="_xlnm.Print_Area" localSheetId="6">'2011 Rock'!$B$1:$AC$46</definedName>
    <definedName name="_xlnm.Print_Area" localSheetId="5">'2011 Survey'!$C$6:$CE$51</definedName>
    <definedName name="_xlnm.Print_Area" localSheetId="2">'2013 Roster'!$H$7:$J$103</definedName>
    <definedName name="_xlnm.Print_Area" localSheetId="1">'2013 RSVP count'!$A$1:$L$55</definedName>
    <definedName name="_xlnm.Print_Area" localSheetId="0">'2013 Survey'!$E$13:$ER$63</definedName>
    <definedName name="_xlnm.Print_Titles" localSheetId="3">'2011 2013 Combine Survey'!$D:$D,'2011 2013 Combine Survey'!$6:$10</definedName>
    <definedName name="_xlnm.Print_Titles" localSheetId="5">'2011 Survey'!$B:$B,'2011 Survey'!$3:$5</definedName>
    <definedName name="_xlnm.Print_Titles" localSheetId="0">'2013 Survey'!$D:$D,'2013 Survey'!$6:$10</definedName>
  </definedNames>
  <calcPr fullCalcOnLoad="1"/>
</workbook>
</file>

<file path=xl/sharedStrings.xml><?xml version="1.0" encoding="utf-8"?>
<sst xmlns="http://schemas.openxmlformats.org/spreadsheetml/2006/main" count="2637" uniqueCount="908">
  <si>
    <t>County</t>
  </si>
  <si>
    <t>Agency</t>
  </si>
  <si>
    <t>Jackson</t>
  </si>
  <si>
    <t>Minutes Requested</t>
  </si>
  <si>
    <t>John Vail</t>
  </si>
  <si>
    <t>Baker</t>
  </si>
  <si>
    <t>Y</t>
  </si>
  <si>
    <t>yes</t>
  </si>
  <si>
    <t>Gilliam</t>
  </si>
  <si>
    <t>Type</t>
  </si>
  <si>
    <t>y</t>
  </si>
  <si>
    <t>Survey 1</t>
  </si>
  <si>
    <t>Klamath</t>
  </si>
  <si>
    <t>Linn</t>
  </si>
  <si>
    <t>Kenny Hamlin</t>
  </si>
  <si>
    <t>Names of Other Attendees if known</t>
  </si>
  <si>
    <t>Tillamook</t>
  </si>
  <si>
    <t>Marion</t>
  </si>
  <si>
    <t>Washington</t>
  </si>
  <si>
    <t>AOC</t>
  </si>
  <si>
    <t>Jon Oshel</t>
  </si>
  <si>
    <t>Beaverton</t>
  </si>
  <si>
    <t>La Grande</t>
  </si>
  <si>
    <t>Totals =</t>
  </si>
  <si>
    <t>Gresham</t>
  </si>
  <si>
    <t>Dennis Hughes</t>
  </si>
  <si>
    <t>Contact if other</t>
  </si>
  <si>
    <t>Rouge River</t>
  </si>
  <si>
    <t>Lake Oswego</t>
  </si>
  <si>
    <t>Benton</t>
  </si>
  <si>
    <t>Andy Anderson</t>
  </si>
  <si>
    <t>Tim Swift</t>
  </si>
  <si>
    <t>1. Centerline Miles</t>
  </si>
  <si>
    <t>treated %</t>
  </si>
  <si>
    <t>2. Overlays Centerline Miles</t>
  </si>
  <si>
    <t>3. Chip Seal Centerline Miles</t>
  </si>
  <si>
    <t>- - -</t>
  </si>
  <si>
    <t>- -</t>
  </si>
  <si>
    <t>Multnomah</t>
  </si>
  <si>
    <t>5a. Oil - HFRS-P1 %</t>
  </si>
  <si>
    <t>4a. Rock 1/4"-10 %</t>
  </si>
  <si>
    <t>4b. Rock 3/8"-10 %</t>
  </si>
  <si>
    <t>4c. Rock 1/2"-1/4" %</t>
  </si>
  <si>
    <t>5c. Oil - CRS-2P %</t>
  </si>
  <si>
    <t>5b. Oil - HFRS-P2 %</t>
  </si>
  <si>
    <t>5d. Oil - CRS-2 %</t>
  </si>
  <si>
    <t>5e. Oil - RSLTP %</t>
  </si>
  <si>
    <t>5f. Oil - PMCRS-2H %</t>
  </si>
  <si>
    <t>5g. Oil - HFE-150 %</t>
  </si>
  <si>
    <t>5h. Oil - AC15P %</t>
  </si>
  <si>
    <t>5. Comments ?</t>
  </si>
  <si>
    <t>4. Comments ?</t>
  </si>
  <si>
    <t>6. Comments ?</t>
  </si>
  <si>
    <t>6. Crack Seal (1 = yes)</t>
  </si>
  <si>
    <t>7. Other Treatments ?</t>
  </si>
  <si>
    <t>7. Comments ?</t>
  </si>
  <si>
    <t>8. % Fog</t>
  </si>
  <si>
    <t>8. Comments ?</t>
  </si>
  <si>
    <t>8. Oil Types</t>
  </si>
  <si>
    <t>9. % Double / Triple shot</t>
  </si>
  <si>
    <t>9. Comments ?</t>
  </si>
  <si>
    <t>10. Comments ?</t>
  </si>
  <si>
    <t>11.a  Prep</t>
  </si>
  <si>
    <t>11.b  Oil Choices</t>
  </si>
  <si>
    <t>11.c  Distribitutor</t>
  </si>
  <si>
    <t>11.d  Oil Applications</t>
  </si>
  <si>
    <t>11.e  Rock mixes</t>
  </si>
  <si>
    <t>11.f  Chip Spreaders</t>
  </si>
  <si>
    <t>11.g  Dump trucks</t>
  </si>
  <si>
    <t>11.h  Rollers</t>
  </si>
  <si>
    <t>11.i  Brooming</t>
  </si>
  <si>
    <t>11.j  Fog Seals</t>
  </si>
  <si>
    <t>11.k  Convert Gravel to Oils</t>
  </si>
  <si>
    <t>11.l  High traffic</t>
  </si>
  <si>
    <t>11.m  Urban Seals</t>
  </si>
  <si>
    <t>11.n  Traffic Control</t>
  </si>
  <si>
    <t>11.o  Workmenship</t>
  </si>
  <si>
    <t>11.p  Eqipment Choices</t>
  </si>
  <si>
    <t>11.q  Lunch / Work Rules</t>
  </si>
  <si>
    <t>11.r  When things go wrong</t>
  </si>
  <si>
    <t>11.s  Contamiants</t>
  </si>
  <si>
    <t>12. Other Topics?</t>
  </si>
  <si>
    <t>91-S Delute</t>
  </si>
  <si>
    <t>91-S</t>
  </si>
  <si>
    <t>9. Oil used</t>
  </si>
  <si>
    <t>9.  Rock used</t>
  </si>
  <si>
    <t>1/2"-1/4"; 1/4" -10</t>
  </si>
  <si>
    <t>9. Convert gravel to oil?</t>
  </si>
  <si>
    <t>9. Convert centerline miles</t>
  </si>
  <si>
    <t>10. Others' Chips ?(1 = yes)</t>
  </si>
  <si>
    <t>10. Others' Centerline miles</t>
  </si>
  <si>
    <t>Blade</t>
  </si>
  <si>
    <t>HFRS-91; HFE90-1S Dilute</t>
  </si>
  <si>
    <t>x</t>
  </si>
  <si>
    <t>CSS-1 Delute</t>
  </si>
  <si>
    <t>X</t>
  </si>
  <si>
    <t>PMCRS-2P</t>
  </si>
  <si>
    <t>range from 3/4" to 1/4"-10</t>
  </si>
  <si>
    <t>1. Attending</t>
  </si>
  <si>
    <t>2. Presenting 1</t>
  </si>
  <si>
    <t>2.b  Presenter</t>
  </si>
  <si>
    <t>David Rubrecht</t>
  </si>
  <si>
    <t>Josephine</t>
  </si>
  <si>
    <t>Wasco</t>
  </si>
  <si>
    <t>Don Uhalde</t>
  </si>
  <si>
    <t>AC patching for leveling &amp; Alligator cracking</t>
  </si>
  <si>
    <t>CRS-2P</t>
  </si>
  <si>
    <t>1/2"-1/4";  3/8"-10;   pavement grindings w/ double oil</t>
  </si>
  <si>
    <t xml:space="preserve">  pavement grindings w/ double oil</t>
  </si>
  <si>
    <t>convert to ellimate ongoing compliants</t>
  </si>
  <si>
    <t>City of Dallas</t>
  </si>
  <si>
    <t>Comments ?</t>
  </si>
  <si>
    <t>Strip Seals;   Chip Seals w/ AC grindings</t>
  </si>
  <si>
    <t>Ryan Miles</t>
  </si>
  <si>
    <t>Oregon City</t>
  </si>
  <si>
    <t>Matt Powlison</t>
  </si>
  <si>
    <t>Kevin Hanks</t>
  </si>
  <si>
    <t>1/4"-10 used on bike ways</t>
  </si>
  <si>
    <t>AC Blade patching /  leveling</t>
  </si>
  <si>
    <t>CSS-1H</t>
  </si>
  <si>
    <t>Have chip for ODOT</t>
  </si>
  <si>
    <t>BLM- Coos Bay</t>
  </si>
  <si>
    <t>Robbie Watson</t>
  </si>
  <si>
    <t>Lane</t>
  </si>
  <si>
    <t>Arno Nelson</t>
  </si>
  <si>
    <t>Emulsion used only at the coast</t>
  </si>
  <si>
    <t>AC pre-leveling</t>
  </si>
  <si>
    <t>range from 3/4" to 3/8"-10</t>
  </si>
  <si>
    <t>minimum road temps fot Hot oils</t>
  </si>
  <si>
    <t>Newberg</t>
  </si>
  <si>
    <t>Howard Whitman</t>
  </si>
  <si>
    <t>AC patching</t>
  </si>
  <si>
    <t>HFRS-P1 Delute</t>
  </si>
  <si>
    <t>AC rubber w/ coated rock</t>
  </si>
  <si>
    <t>Hot chip = AR PG64-22. rubber</t>
  </si>
  <si>
    <t>1-year prior</t>
  </si>
  <si>
    <t>Plug patch</t>
  </si>
  <si>
    <t xml:space="preserve">Rubber chip on low PCI </t>
  </si>
  <si>
    <t>CQS1</t>
  </si>
  <si>
    <t>emulsion only</t>
  </si>
  <si>
    <t>Capes: How soon to apply, rock sizes?</t>
  </si>
  <si>
    <t>Bend</t>
  </si>
  <si>
    <t>Hardy Hanson</t>
  </si>
  <si>
    <t>Jeff Goodman, John Grover, Trent Dashiell</t>
  </si>
  <si>
    <t>Clackamas</t>
  </si>
  <si>
    <t>Fred Nicholas</t>
  </si>
  <si>
    <t>Jim Niggemyer</t>
  </si>
  <si>
    <t>spot failure repaires</t>
  </si>
  <si>
    <t>1/2" - then 3/8"</t>
  </si>
  <si>
    <t>Preservation of cul-de-sacs - garbage truck tears up rock</t>
  </si>
  <si>
    <t>Tigard</t>
  </si>
  <si>
    <t>Mike McCarthy</t>
  </si>
  <si>
    <t>Randy Harmon</t>
  </si>
  <si>
    <t>CSS-1</t>
  </si>
  <si>
    <t>Terry Learfield, Scott Oleson, Danyn Thrope</t>
  </si>
  <si>
    <t>Clark Co, WA</t>
  </si>
  <si>
    <t>Mukilteo, WA</t>
  </si>
  <si>
    <t>Vancouver, WA</t>
  </si>
  <si>
    <t>Bill Wills</t>
  </si>
  <si>
    <t>WASH DOT</t>
  </si>
  <si>
    <t>Jeff Uhimeyer</t>
  </si>
  <si>
    <t>3/8-#4 = 90%</t>
  </si>
  <si>
    <t>prelevel, repairs</t>
  </si>
  <si>
    <t>3/8-#4</t>
  </si>
  <si>
    <t>Chip Seal Costs</t>
  </si>
  <si>
    <t>Crook</t>
  </si>
  <si>
    <t>Penny Keller</t>
  </si>
  <si>
    <t>Tom, Joel &amp; Don</t>
  </si>
  <si>
    <t>staffing is major issue</t>
  </si>
  <si>
    <t>AC pre-leveling, patching, base repairs</t>
  </si>
  <si>
    <t>CRS 2 = 100%;  Hot Chip = 10%</t>
  </si>
  <si>
    <t>tempatures, shot rates, rock rates</t>
  </si>
  <si>
    <t>have applied weeks before chip</t>
  </si>
  <si>
    <t>Snivvy patching, AC repairs</t>
  </si>
  <si>
    <t>Clark county does our chip seals</t>
  </si>
  <si>
    <t>This is our 1st year using chip seals</t>
  </si>
  <si>
    <t>We don't use chipseals because of public non-accetance of loos rock &amp; rough roads</t>
  </si>
  <si>
    <t>Jim Ableman +3</t>
  </si>
  <si>
    <t>Clatsop</t>
  </si>
  <si>
    <t>Kevin Werst</t>
  </si>
  <si>
    <t>Oil &amp; AC patching</t>
  </si>
  <si>
    <t>CSS-1H Dilute</t>
  </si>
  <si>
    <t>mostly CRS2P; have used MC250</t>
  </si>
  <si>
    <t>1/4"-10:  1/2-1/4" for winter bite</t>
  </si>
  <si>
    <t>22' wide</t>
  </si>
  <si>
    <t>Been asked, but we are shorthanded</t>
  </si>
  <si>
    <t>CSS-1H Delute</t>
  </si>
  <si>
    <t>1/4"-10" - Fog issues</t>
  </si>
  <si>
    <t>John Niiyami</t>
  </si>
  <si>
    <t>hopefully attending &amp; presenting</t>
  </si>
  <si>
    <t>Bill Whitson, Don Pfster, +1</t>
  </si>
  <si>
    <t>pavement milling, tarpot patching</t>
  </si>
  <si>
    <t>Rock is double washed - Knife River</t>
  </si>
  <si>
    <t>Blue Line Supplies</t>
  </si>
  <si>
    <t>Polk</t>
  </si>
  <si>
    <t>Jan Sherman</t>
  </si>
  <si>
    <t>Hyne Zimmment; 541-757-4280</t>
  </si>
  <si>
    <t>??</t>
  </si>
  <si>
    <t>Douglas</t>
  </si>
  <si>
    <t>Tim Rummel</t>
  </si>
  <si>
    <t>don't need it</t>
  </si>
  <si>
    <t>Blade patching</t>
  </si>
  <si>
    <t>Carl Rhoten / Mike Kuntz</t>
  </si>
  <si>
    <t>3/8" - #4 = 95%</t>
  </si>
  <si>
    <t>Blade patching, Milling/inlay, rock &amp; oil patch +</t>
  </si>
  <si>
    <t>LMCQS</t>
  </si>
  <si>
    <t>3/8" - #4</t>
  </si>
  <si>
    <t>Bill W, Dave C, Dave V, Pete, Pat, Jim T, Spencer</t>
  </si>
  <si>
    <t>4b. Rock 3/8"-4 %</t>
  </si>
  <si>
    <t>4a. Rock 1/4"-10    Miles</t>
  </si>
  <si>
    <t>4b. Rock 3/8"-10    Miles</t>
  </si>
  <si>
    <t>4b. Rock 3/8"-4     Miles</t>
  </si>
  <si>
    <t>4c. Rock 1/2"-1/4"    Miles</t>
  </si>
  <si>
    <t>Jaimé Viramontes</t>
  </si>
  <si>
    <t>Kirkland, WA</t>
  </si>
  <si>
    <t>Andrea Dasovich, P.E.</t>
  </si>
  <si>
    <t>No Chip Seals due to public pressure</t>
  </si>
  <si>
    <t>no reply</t>
  </si>
  <si>
    <t>Portland</t>
  </si>
  <si>
    <t>Ken</t>
  </si>
  <si>
    <t>Assist. Roadmaster;  Jeff Smith; Distributor Oper  - Nolan Perkins/ Noodle</t>
  </si>
  <si>
    <t>Rod Alyea</t>
  </si>
  <si>
    <t>digouts / leveling</t>
  </si>
  <si>
    <t>Ed Landers</t>
  </si>
  <si>
    <t>Deschutes</t>
  </si>
  <si>
    <t>Roger Olsen</t>
  </si>
  <si>
    <t>3/8" to #8 - 2% pasing #40</t>
  </si>
  <si>
    <t>AC15-5r</t>
  </si>
  <si>
    <t>edge patching</t>
  </si>
  <si>
    <t>Bend &amp; Redmond</t>
  </si>
  <si>
    <t>Phil Lane, Salem</t>
  </si>
  <si>
    <t>Yamhill</t>
  </si>
  <si>
    <t>Jefferson</t>
  </si>
  <si>
    <t>Steve Davis</t>
  </si>
  <si>
    <t>Kent Mahler</t>
  </si>
  <si>
    <t>3/8" - #6; 3/4" - 1/2</t>
  </si>
  <si>
    <t>little need now</t>
  </si>
  <si>
    <t>AC pre-leveling, milling</t>
  </si>
  <si>
    <t xml:space="preserve"> HFE 90 lower layers</t>
  </si>
  <si>
    <t>HFRS-P1 delute</t>
  </si>
  <si>
    <t>.1 to .15 gal/ sq yd</t>
  </si>
  <si>
    <t xml:space="preserve">HFRS-P1 </t>
  </si>
  <si>
    <t>3/8" - #6; 1/4-#10</t>
  </si>
  <si>
    <t>HFRS-2 -see longer note</t>
  </si>
  <si>
    <t>see longer note</t>
  </si>
  <si>
    <t>ODOT</t>
  </si>
  <si>
    <t>Greg C</t>
  </si>
  <si>
    <t>Rick Kjemperud; Grant Graves</t>
  </si>
  <si>
    <t>Liane Welsh</t>
  </si>
  <si>
    <t>John, Roy Panschow</t>
  </si>
  <si>
    <t>"larger - hurts my dog's feet"</t>
  </si>
  <si>
    <t>digouts</t>
  </si>
  <si>
    <t>CSS-2H Dilute</t>
  </si>
  <si>
    <t>3/8" - 1/4"</t>
  </si>
  <si>
    <t>Dewey Kennedy</t>
  </si>
  <si>
    <t>Jay Davenport</t>
  </si>
  <si>
    <t>Stuart Cobine</t>
  </si>
  <si>
    <t>ODOT- b</t>
  </si>
  <si>
    <t>ODOT- The Dalles</t>
  </si>
  <si>
    <t>ODOT- d</t>
  </si>
  <si>
    <t>ODOT- f - Bend</t>
  </si>
  <si>
    <t>ODOT - Corvallis</t>
  </si>
  <si>
    <t>ODOT- Salem</t>
  </si>
  <si>
    <t>ODOT- Salem b</t>
  </si>
  <si>
    <t>40% '3/8" = hot; '40% Double 1/2'- 1/4'-10; 1/4"-10 = 20% -single shot 1/4"</t>
  </si>
  <si>
    <t>HFE-100-S single;  HFMS-2S prime &amp; 901-S intermediate</t>
  </si>
  <si>
    <t>Donny Pfeifer, The Dalles, Larry Ilg, PE</t>
  </si>
  <si>
    <t>co</t>
  </si>
  <si>
    <t>Amber Messenger</t>
  </si>
  <si>
    <t xml:space="preserve"> Brian Oberding</t>
  </si>
  <si>
    <t>Thomas.Beggs</t>
  </si>
  <si>
    <t>7/16" - 10: E-11</t>
  </si>
  <si>
    <t>HFE-91S = 100%</t>
  </si>
  <si>
    <t>HFE-91S</t>
  </si>
  <si>
    <t>1/2" &amp; 7/16"-10</t>
  </si>
  <si>
    <t>3-lifts: 3/4":1/2: 7/16"</t>
  </si>
  <si>
    <t>91-S dilute</t>
  </si>
  <si>
    <t>fog</t>
  </si>
  <si>
    <t>lower lifts</t>
  </si>
  <si>
    <t>HFRS-P2</t>
  </si>
  <si>
    <t>HFRS-2</t>
  </si>
  <si>
    <t>CRS-2</t>
  </si>
  <si>
    <t>RSLTP</t>
  </si>
  <si>
    <t>PMCRS-2H</t>
  </si>
  <si>
    <t>HFE-90</t>
  </si>
  <si>
    <t>HFE-90-1S dilute</t>
  </si>
  <si>
    <t>MC250</t>
  </si>
  <si>
    <t>past</t>
  </si>
  <si>
    <t>Miles</t>
  </si>
  <si>
    <t>Chip Miles</t>
  </si>
  <si>
    <t>Fog</t>
  </si>
  <si>
    <t>no</t>
  </si>
  <si>
    <t>HFE-91-S</t>
  </si>
  <si>
    <t>CSS-1H dilute</t>
  </si>
  <si>
    <t>AC15P (Hot)</t>
  </si>
  <si>
    <t>20% on coast</t>
  </si>
  <si>
    <t>100% (coast ?)</t>
  </si>
  <si>
    <t>Styraflex</t>
  </si>
  <si>
    <t>HFE-100-S</t>
  </si>
  <si>
    <t>901- S dilute</t>
  </si>
  <si>
    <t>Single shot</t>
  </si>
  <si>
    <t>HFMS-2S</t>
  </si>
  <si>
    <t>Prime shot</t>
  </si>
  <si>
    <t>Triple - between shot / fog</t>
  </si>
  <si>
    <t>CRS-2H dilute</t>
  </si>
  <si>
    <t>no (Hot)</t>
  </si>
  <si>
    <t>PG64-22 (Hot/warm Asphalt Rubber)</t>
  </si>
  <si>
    <r>
      <t>Chip Seal Oils</t>
    </r>
    <r>
      <rPr>
        <sz val="26"/>
        <rFont val="Arial"/>
        <family val="0"/>
      </rPr>
      <t xml:space="preserve"> </t>
    </r>
    <r>
      <rPr>
        <sz val="14"/>
        <rFont val="Arial"/>
        <family val="2"/>
      </rPr>
      <t>- from 2011 OACES survey</t>
    </r>
  </si>
  <si>
    <t>HFRS-P1  dilute</t>
  </si>
  <si>
    <t>CRS-2P  dilute</t>
  </si>
  <si>
    <t>AC15-5TR  (Hot)</t>
  </si>
  <si>
    <t>Centerline (CL) Miles</t>
  </si>
  <si>
    <t>Overlays CL Miles</t>
  </si>
  <si>
    <t>Chip Seal CL Miles</t>
  </si>
  <si>
    <t xml:space="preserve">% system treated </t>
  </si>
  <si>
    <t>Rock</t>
  </si>
  <si>
    <t>Rock used</t>
  </si>
  <si>
    <t>Other Prep Treatments ?</t>
  </si>
  <si>
    <t>AC Blade patching</t>
  </si>
  <si>
    <t>AC Blade patching / Leveling</t>
  </si>
  <si>
    <t>5/8" - 1/4"</t>
  </si>
  <si>
    <t>lower</t>
  </si>
  <si>
    <t>Crack  Seal ?</t>
  </si>
  <si>
    <t>40%  Hot</t>
  </si>
  <si>
    <t>3/8"- #6</t>
  </si>
  <si>
    <t>3/8"-#10</t>
  </si>
  <si>
    <t>1/4"-#10</t>
  </si>
  <si>
    <t>3/8"- #4</t>
  </si>
  <si>
    <t>3/8" - #6;  1/4 - #10</t>
  </si>
  <si>
    <t>1/2"-1/4"; 1/4" - #10</t>
  </si>
  <si>
    <t>5/8"-1/4" or 3/4"-1/2";  3/8"- #10;   3/8" -#10</t>
  </si>
  <si>
    <t>1/4"- #10;  1/2-1/4" for winter bite</t>
  </si>
  <si>
    <t>3/8"- #8  (2% pass #40)</t>
  </si>
  <si>
    <t>1/2"-1/4";  1/4" - #10</t>
  </si>
  <si>
    <t xml:space="preserve"> 1/2" -1 /4" </t>
  </si>
  <si>
    <t>3/4"- 1/2"</t>
  </si>
  <si>
    <t>7/16" - #10</t>
  </si>
  <si>
    <t>1/2";  7/16" -#10</t>
  </si>
  <si>
    <t>1% Bike areas</t>
  </si>
  <si>
    <t>3/4"-1/2";  1/2" - 3/8";  3/8" - #10</t>
  </si>
  <si>
    <t>3/4"-1/2"; 1/2" - 1/4";  3/8" - #10; 1/4" - #10</t>
  </si>
  <si>
    <t>Const Rock;  AC Grindings;  Double Chip</t>
  </si>
  <si>
    <t>Convert Gravel CL miles</t>
  </si>
  <si>
    <t>3-lifts: 3/4"; 1/2";  7/16"</t>
  </si>
  <si>
    <t>Chip = 5/8";  3/8"</t>
  </si>
  <si>
    <t>(rock is doubled washed)</t>
  </si>
  <si>
    <t xml:space="preserve">1/2"-1/4";  3/8"-10;  </t>
  </si>
  <si>
    <t xml:space="preserve"> pavement grindings w/ double oil: 1/2"-1/4";  3/8"-10;</t>
  </si>
  <si>
    <t xml:space="preserve">1/2"-1/4";  1/2"-1/4";  3/8"-10;  </t>
  </si>
  <si>
    <t>rock mix varies</t>
  </si>
  <si>
    <t>larger rock hurts my dog's feet</t>
  </si>
  <si>
    <t>7/16" (ODOT coated rock)</t>
  </si>
  <si>
    <t>1/2"-;  1/2"-1/4";  3/8"-10;   1/4"</t>
  </si>
  <si>
    <t>3/8' - #4</t>
  </si>
  <si>
    <r>
      <t>Chip Seal Rock</t>
    </r>
    <r>
      <rPr>
        <sz val="26"/>
        <rFont val="Arial"/>
        <family val="0"/>
      </rPr>
      <t xml:space="preserve"> and Additional Information </t>
    </r>
    <r>
      <rPr>
        <sz val="14"/>
        <rFont val="Arial"/>
        <family val="2"/>
      </rPr>
      <t>- from 2011 OACES survey</t>
    </r>
  </si>
  <si>
    <t>dig outs / leveling</t>
  </si>
  <si>
    <t>dig outs</t>
  </si>
  <si>
    <t>pre-level, repairs</t>
  </si>
  <si>
    <t xml:space="preserve">   Convert Gravel</t>
  </si>
  <si>
    <t xml:space="preserve">   Double Chip +</t>
  </si>
  <si>
    <t>Chip 4 Others' CL miles</t>
  </si>
  <si>
    <t>Rank</t>
  </si>
  <si>
    <t>ODOT- R2 D4</t>
  </si>
  <si>
    <t>Mike Shaffer</t>
  </si>
  <si>
    <t>John Coplantz, Pavement Management Engineer, Shane</t>
  </si>
  <si>
    <t>Double / Triple shot %</t>
  </si>
  <si>
    <t>Fix base failures;  ravel edges</t>
  </si>
  <si>
    <t xml:space="preserve"> Preparation Treatments</t>
  </si>
  <si>
    <r>
      <t xml:space="preserve">HFE-150 or HFRS-2 </t>
    </r>
    <r>
      <rPr>
        <sz val="10"/>
        <rFont val="Arial"/>
        <family val="2"/>
      </rPr>
      <t xml:space="preserve"> no users</t>
    </r>
  </si>
  <si>
    <t>Cities</t>
  </si>
  <si>
    <t>Other State</t>
  </si>
  <si>
    <t>Federal</t>
  </si>
  <si>
    <t>Gravel</t>
  </si>
  <si>
    <t>Paved</t>
  </si>
  <si>
    <t>Oregon Mileage</t>
  </si>
  <si>
    <t>Local Access</t>
  </si>
  <si>
    <t>County Mileage</t>
  </si>
  <si>
    <t>Totals</t>
  </si>
  <si>
    <t>ci</t>
  </si>
  <si>
    <t>DOT</t>
  </si>
  <si>
    <t>BLM</t>
  </si>
  <si>
    <t>WA co</t>
  </si>
  <si>
    <t>WA ci</t>
  </si>
  <si>
    <t>"1" = yes;  "0" = no</t>
  </si>
  <si>
    <t>City</t>
  </si>
  <si>
    <t>ANDERSON David W</t>
  </si>
  <si>
    <t>541 980-5105</t>
  </si>
  <si>
    <t>Joephine</t>
  </si>
  <si>
    <t>(541) 474-5460</t>
  </si>
  <si>
    <t>Public Works Superintendent</t>
  </si>
  <si>
    <t>Debbie Scaglione</t>
  </si>
  <si>
    <t>Accounting Specialist</t>
  </si>
  <si>
    <t>Jeff Wheaton</t>
  </si>
  <si>
    <t>Maintenance/Construction Supervisor</t>
  </si>
  <si>
    <t>John Grover</t>
  </si>
  <si>
    <t>Road Worker III</t>
  </si>
  <si>
    <t>Bill Bickers</t>
  </si>
  <si>
    <t>Road Worker IV</t>
  </si>
  <si>
    <t>Trent Dashiell</t>
  </si>
  <si>
    <t>Road Surface Coordinator</t>
  </si>
  <si>
    <t>Attended</t>
  </si>
  <si>
    <t>Larry Ilg</t>
  </si>
  <si>
    <t>Pavement Quality and Materials Engineer</t>
  </si>
  <si>
    <t>503.986.3072</t>
  </si>
  <si>
    <t>Jeanette Steinbach</t>
  </si>
  <si>
    <t>Co</t>
  </si>
  <si>
    <t>Greg White</t>
  </si>
  <si>
    <t>Jeff Hall</t>
  </si>
  <si>
    <t>Greg.white@co.jefferson.or.us</t>
  </si>
  <si>
    <t>Danny.ortiz@co.jefferson.or.us</t>
  </si>
  <si>
    <t>541-419-4484</t>
  </si>
  <si>
    <t>Danny Vincente Ortiz</t>
  </si>
  <si>
    <t>4-step</t>
  </si>
  <si>
    <t>Contracting Out</t>
  </si>
  <si>
    <t>Keith Lewis</t>
  </si>
  <si>
    <t>Todd Watkins</t>
  </si>
  <si>
    <t>Bob Keneally</t>
  </si>
  <si>
    <t>Spokane</t>
  </si>
  <si>
    <t xml:space="preserve">Ed Meeuwsen </t>
  </si>
  <si>
    <t xml:space="preserve">Lars Bidstrup </t>
  </si>
  <si>
    <t>attending ?</t>
  </si>
  <si>
    <t>Linda Moehnke</t>
  </si>
  <si>
    <t>Door Hanger</t>
  </si>
  <si>
    <t xml:space="preserve">503-623-9287 </t>
  </si>
  <si>
    <t>my e-mail failed</t>
  </si>
  <si>
    <t>working foreman</t>
  </si>
  <si>
    <t>PW Dir</t>
  </si>
  <si>
    <t>Morrow</t>
  </si>
  <si>
    <t>Liane Welch</t>
  </si>
  <si>
    <t xml:space="preserve">541-989-9500 </t>
  </si>
  <si>
    <t>Sandi Putman</t>
  </si>
  <si>
    <t>Alan Gregory</t>
  </si>
  <si>
    <t>Pierce</t>
  </si>
  <si>
    <t>Co WA</t>
  </si>
  <si>
    <t>Brett Sonntag</t>
  </si>
  <si>
    <t>Tom Zurfluh</t>
  </si>
  <si>
    <t>Brian Wade</t>
  </si>
  <si>
    <t>Clark</t>
  </si>
  <si>
    <t>Pavement Management Supervisor</t>
  </si>
  <si>
    <t>541-967-3919 Ext. 2920</t>
  </si>
  <si>
    <t>AC15P hot oil</t>
  </si>
  <si>
    <t>John.S.COPLANTZ</t>
  </si>
  <si>
    <t>Michael D. Shaffer</t>
  </si>
  <si>
    <t>Interim Access Management Coordinator</t>
  </si>
  <si>
    <t>503-986-5170</t>
  </si>
  <si>
    <t>Vancouver</t>
  </si>
  <si>
    <t>City  WA</t>
  </si>
  <si>
    <t>Don Newell</t>
  </si>
  <si>
    <t>Pete DeLapp</t>
  </si>
  <si>
    <t>Dave Vaupel</t>
  </si>
  <si>
    <t>Pat Murray</t>
  </si>
  <si>
    <t>Bike / Ped ?</t>
  </si>
  <si>
    <t>NO!</t>
  </si>
  <si>
    <t>Todd Whitaker</t>
  </si>
  <si>
    <t>Cassandra Polen</t>
  </si>
  <si>
    <t>None</t>
  </si>
  <si>
    <t>OACES</t>
  </si>
  <si>
    <t>other</t>
  </si>
  <si>
    <t>Emily Ackland</t>
  </si>
  <si>
    <t>RSVP</t>
  </si>
  <si>
    <t>Survey</t>
  </si>
  <si>
    <t>High Production ? Benton</t>
  </si>
  <si>
    <t>Peoria Road w/ Benton</t>
  </si>
  <si>
    <t>Place</t>
  </si>
  <si>
    <t>Holders</t>
  </si>
  <si>
    <t>Spencer</t>
  </si>
  <si>
    <t>RSP</t>
  </si>
  <si>
    <t>Agancy</t>
  </si>
  <si>
    <t>Agency RSVP</t>
  </si>
  <si>
    <t>Agency RSVP Count</t>
  </si>
  <si>
    <t>Agency Survey</t>
  </si>
  <si>
    <t>AOC-OACES</t>
  </si>
  <si>
    <t>NW Overview</t>
  </si>
  <si>
    <t>Danny Ortiz ?</t>
  </si>
  <si>
    <t>4-step Macadam</t>
  </si>
  <si>
    <t>co WA</t>
  </si>
  <si>
    <t>ci WA</t>
  </si>
  <si>
    <t>Fed</t>
  </si>
  <si>
    <t>2011 Survey</t>
  </si>
  <si>
    <t>2011 Presenting</t>
  </si>
  <si>
    <t>2 a: Presenting ?</t>
  </si>
  <si>
    <t>2 b:  Presenter</t>
  </si>
  <si>
    <t>2 c:  Topic</t>
  </si>
  <si>
    <t>2 d:  Presentation Order</t>
  </si>
  <si>
    <t>2 e:  Minutes  Projected</t>
  </si>
  <si>
    <t>2 f:  Comments ?</t>
  </si>
  <si>
    <t>used to chip 15-Milles</t>
  </si>
  <si>
    <t>6:  Overlays CL Miles</t>
  </si>
  <si>
    <t>7: Chip Seal CL Miles</t>
  </si>
  <si>
    <t>Sec B: Comments / ?</t>
  </si>
  <si>
    <t>8 B:  HFE-150 %</t>
  </si>
  <si>
    <t>8 C:  HFMS-2 %</t>
  </si>
  <si>
    <t>8 D:  HFMS-2S %</t>
  </si>
  <si>
    <t>8 E:  HFE-90-1-S; HFRS-P1 %</t>
  </si>
  <si>
    <t>8 F:  HFE-100-S: HFRS-P2 %</t>
  </si>
  <si>
    <t>8 G:  RS-LTP %</t>
  </si>
  <si>
    <t>8 H:  CSS-1 %</t>
  </si>
  <si>
    <t>8 I:  CSS-1H %</t>
  </si>
  <si>
    <t>8 J:  CRS-2 %</t>
  </si>
  <si>
    <t>8 K:  CMS-2; CMS-2S %</t>
  </si>
  <si>
    <t>8 L:  CRS-P %</t>
  </si>
  <si>
    <t>8 M:  PMCRS-2H %</t>
  </si>
  <si>
    <t>8 N:  MC-800 %</t>
  </si>
  <si>
    <t>8 O:  AC15P %</t>
  </si>
  <si>
    <t>8 P:  CAC15-5TR %</t>
  </si>
  <si>
    <t>8 R:  Other %</t>
  </si>
  <si>
    <t>Sec C: Comments / ?</t>
  </si>
  <si>
    <t>9 :  % Fog</t>
  </si>
  <si>
    <t>10 A:  HFE-90-1-S;  HFRS-P1 %</t>
  </si>
  <si>
    <t>10 B:  CQS1-1H dilute %</t>
  </si>
  <si>
    <t>10 F:  TRMSS %</t>
  </si>
  <si>
    <t>10 C:  CSS-1 dilute %</t>
  </si>
  <si>
    <t>10 E:  LMCQS dilute %</t>
  </si>
  <si>
    <t>10 D:  CSS-1H dilute %</t>
  </si>
  <si>
    <t>10 G:  Other %</t>
  </si>
  <si>
    <t>Sec D: Comments / ?</t>
  </si>
  <si>
    <t>Section B:   Agency Miles</t>
  </si>
  <si>
    <t>Section D:   Fog Oils</t>
  </si>
  <si>
    <t xml:space="preserve">Section C:    Oils                                                        Section C:    Oils           </t>
  </si>
  <si>
    <t>Sec E: Comments / ?</t>
  </si>
  <si>
    <t>Section E:   Aggregate</t>
  </si>
  <si>
    <t>12:   Pre-coated Chips %</t>
  </si>
  <si>
    <t>Section F:   Sanding</t>
  </si>
  <si>
    <t>13:  Use Sand  %</t>
  </si>
  <si>
    <t>14:  Why Sand?</t>
  </si>
  <si>
    <t>15:  Sand Description</t>
  </si>
  <si>
    <t>16.  Sec F: Comments / ?</t>
  </si>
  <si>
    <t>Fill in voids of exposed oil and helps keys all the chips together – less likely to have bleeding problems and vehicles picking up rocks</t>
  </si>
  <si>
    <t>¼” to #10 by product from crushing</t>
  </si>
  <si>
    <t>11a:  1/4" - #10  %</t>
  </si>
  <si>
    <t>11b:  1/4" other size?  %</t>
  </si>
  <si>
    <t>11c:  3/8" - #10  %</t>
  </si>
  <si>
    <t>11d:  3/8" - #8  %</t>
  </si>
  <si>
    <t>11e:  3/8" - #6  %</t>
  </si>
  <si>
    <t>11f:  3/8" - #4  %</t>
  </si>
  <si>
    <t>11g:  3/8" other size?  %</t>
  </si>
  <si>
    <t>11h:  1/2" - 1/4"  %</t>
  </si>
  <si>
    <t>11I:  1/2" other size?  %</t>
  </si>
  <si>
    <t>11j:  3/4" - 1/2"  %</t>
  </si>
  <si>
    <t>11k:  3/4" other size?  %</t>
  </si>
  <si>
    <t>11l:  Other  %</t>
  </si>
  <si>
    <t>17b:  Oils and rock sizes</t>
  </si>
  <si>
    <t>17c.  Multi-Chip Comments</t>
  </si>
  <si>
    <t>18: Convert Gravel Roads Comments</t>
  </si>
  <si>
    <t>Section F:   Special Treatments</t>
  </si>
  <si>
    <t>Section H:    Contracting To &amp; From Others</t>
  </si>
  <si>
    <t>19a:  Transporting Oils</t>
  </si>
  <si>
    <t>19b:  Distributing Oils</t>
  </si>
  <si>
    <t xml:space="preserve"> Rock Comments</t>
  </si>
  <si>
    <t xml:space="preserve"> Oil Comments</t>
  </si>
  <si>
    <t>19e:  Transporting Rock  %</t>
  </si>
  <si>
    <t>19d:  Washing Rock  %</t>
  </si>
  <si>
    <t>19c:  Manufacturing Rock  %</t>
  </si>
  <si>
    <t>19f:  General Trucking  %</t>
  </si>
  <si>
    <t>19g:  Distributing Rock  %</t>
  </si>
  <si>
    <t>19h:  Chip Seal Services  %</t>
  </si>
  <si>
    <t>19i:  Flagging  %</t>
  </si>
  <si>
    <t>19k:  Long-line Striping  %</t>
  </si>
  <si>
    <t>19h:  Pavement Management  %</t>
  </si>
  <si>
    <t xml:space="preserve"> Other Services</t>
  </si>
  <si>
    <t>20b:  What Services?</t>
  </si>
  <si>
    <t>2011 Attendance</t>
  </si>
  <si>
    <t>17a:  Double / Triple Shots  %</t>
  </si>
  <si>
    <t>19j:  Brooming  %</t>
  </si>
  <si>
    <t>Section I:   Pre-treatments</t>
  </si>
  <si>
    <t>21b:.  Crackseal Comments / ?</t>
  </si>
  <si>
    <t>1: Oils</t>
  </si>
  <si>
    <t>4:  Rock Mixes</t>
  </si>
  <si>
    <t>5:  Converting gravel roads w/seals</t>
  </si>
  <si>
    <t>6:  When  things go wrongs</t>
  </si>
  <si>
    <t>7: Fog Seals</t>
  </si>
  <si>
    <t>9:  Oil Distributors</t>
  </si>
  <si>
    <t>10:  Chip Spreaders</t>
  </si>
  <si>
    <t>12:  Urban Chip Seals</t>
  </si>
  <si>
    <t>14:  Oil Applications techniques</t>
  </si>
  <si>
    <t>15: High Traffic Volumes chip seals</t>
  </si>
  <si>
    <t>16:  Traffic Control</t>
  </si>
  <si>
    <t>17:  Overall Workmanship</t>
  </si>
  <si>
    <t>19:  Dump Trucks</t>
  </si>
  <si>
    <t>18:  Chip sealing Equipment</t>
  </si>
  <si>
    <t>20:  Chip Seal Costs</t>
  </si>
  <si>
    <t>21:  Cape Seals</t>
  </si>
  <si>
    <t>22:  Hot Oils</t>
  </si>
  <si>
    <t>23:  Road Temperatures. Shot Rates….</t>
  </si>
  <si>
    <t>24:  Public Outreach</t>
  </si>
  <si>
    <t>25:  Seams</t>
  </si>
  <si>
    <t>26:  Bridge Decks</t>
  </si>
  <si>
    <t xml:space="preserve">Section J:    Workshop Topics                                   Section J:    Workshop Topics                                              Section J:    Workshop Topics                                             </t>
  </si>
  <si>
    <t>28:  Contracting Oil Services</t>
  </si>
  <si>
    <t>29:  Doing Less with Less</t>
  </si>
  <si>
    <t>30:  Pavement Management</t>
  </si>
  <si>
    <t>31:  Sanding Chip Seals</t>
  </si>
  <si>
    <t>32:  Employee Training for Chip seals</t>
  </si>
  <si>
    <t>24: Other topics</t>
  </si>
  <si>
    <t>Sec J: Comments / ?</t>
  </si>
  <si>
    <t>18a:  Yes - Convert gravel using seals</t>
  </si>
  <si>
    <t>18b:  No - Convert gravel using seals</t>
  </si>
  <si>
    <t>18c:  Miles Converted?</t>
  </si>
  <si>
    <t>We have had to turn oil mat /paved roads back to gravel</t>
  </si>
  <si>
    <t>20a  Yes - Provide Services for others</t>
  </si>
  <si>
    <t>20a  No - Provide Services for others</t>
  </si>
  <si>
    <t>We do joint project from chip sealing, paving and paint striping with ODOT.  We do paint striping for a few other counties but have not done any chip seal projects.</t>
  </si>
  <si>
    <t>20a  Yes - Crack Seal</t>
  </si>
  <si>
    <t>20a  No - Crack Seal</t>
  </si>
  <si>
    <t>Pothole patching, Sweeping, and shoulder work if needed</t>
  </si>
  <si>
    <t>33:  Bike / Ped Issues</t>
  </si>
  <si>
    <t>22: Other treatments</t>
  </si>
  <si>
    <t>2:  Pavement Preparation</t>
  </si>
  <si>
    <t>3:  Rolling Techniques/ issues</t>
  </si>
  <si>
    <t>8:  Contaminates</t>
  </si>
  <si>
    <t>11:  Broom techniques / issues</t>
  </si>
  <si>
    <t>13:  Agencies Work Rules</t>
  </si>
  <si>
    <t>27:  Long Line Striping</t>
  </si>
  <si>
    <t>2006 Road Bond = 220 overlaid CL miles</t>
  </si>
  <si>
    <t>to Choke</t>
  </si>
  <si>
    <t>1/4" - #10%</t>
  </si>
  <si>
    <t>Agancy Totals</t>
  </si>
  <si>
    <t>5: Paved Centerline Miles</t>
  </si>
  <si>
    <t>Rank:  Seal Miles</t>
  </si>
  <si>
    <t xml:space="preserve">Rank:  Treated Miles </t>
  </si>
  <si>
    <t>8 A:  HFE-90;  HFRS-2  %</t>
  </si>
  <si>
    <t>bleeding fixes</t>
  </si>
  <si>
    <t>¼” - #10</t>
  </si>
  <si>
    <t>AC is cheaper in the Salem area</t>
  </si>
  <si>
    <t>Cities, Tillamook County, - sometimes ODOT</t>
  </si>
  <si>
    <t>AC patching, cold planning w/ patching. AC leveling</t>
  </si>
  <si>
    <t>Moss;  Bike &amp; ped</t>
  </si>
  <si>
    <t>Rank =</t>
  </si>
  <si>
    <t>Top 5 =</t>
  </si>
  <si>
    <t>Jamine Lulay</t>
  </si>
  <si>
    <t>2013 OACES Chip Seal - RSVP Count</t>
  </si>
  <si>
    <t>Total =</t>
  </si>
  <si>
    <t>Survey ?</t>
  </si>
  <si>
    <t>Date</t>
  </si>
  <si>
    <t>Count</t>
  </si>
  <si>
    <t>Presenting</t>
  </si>
  <si>
    <t>Co. OR</t>
  </si>
  <si>
    <t>Yes</t>
  </si>
  <si>
    <t>city use</t>
  </si>
  <si>
    <t>how Gresham is using chipseals</t>
  </si>
  <si>
    <t>Mike Perry</t>
  </si>
  <si>
    <t>Albert Becerra ?</t>
  </si>
  <si>
    <t>Riad ?</t>
  </si>
  <si>
    <t>890 lane miles</t>
  </si>
  <si>
    <t>used Rubber (AR), High Float, Terminal Blend Hot Oil</t>
  </si>
  <si>
    <t>Double Chips</t>
  </si>
  <si>
    <t>smaller</t>
  </si>
  <si>
    <t>Large</t>
  </si>
  <si>
    <t>Section G:   Special Treatments</t>
  </si>
  <si>
    <t>3/8”-#10;  1/4”-#10</t>
  </si>
  <si>
    <t>fog leaves a smoother road, preferred by urban residents</t>
  </si>
  <si>
    <t>18:Double Chip/  Convert Gravel Roads Comments</t>
  </si>
  <si>
    <t>contracted with MultCo &amp; contractors</t>
  </si>
  <si>
    <t>MultCo chipseals &amp; traffic control;  City prep, markings, sweeping &amp; outreach</t>
  </si>
  <si>
    <t>same summer</t>
  </si>
  <si>
    <t>Master</t>
  </si>
  <si>
    <t>Traffic areas</t>
  </si>
  <si>
    <t>1/2-1/4</t>
  </si>
  <si>
    <t>8 L:  CRS-2P %</t>
  </si>
  <si>
    <t>Work on 20 miles the next 2 years.</t>
  </si>
  <si>
    <t>Real hot days/bleeding</t>
  </si>
  <si>
    <t>Double over new grinding</t>
  </si>
  <si>
    <t>Have small distributor</t>
  </si>
  <si>
    <t>Linn County, Polk County, &amp; ODOT</t>
  </si>
  <si>
    <t>Could be up to 8 miles.</t>
  </si>
  <si>
    <t>Good benefit for price</t>
  </si>
  <si>
    <t xml:space="preserve">Dennis Scott                 TJ Hecox  </t>
  </si>
  <si>
    <t>Q:CRS-3P</t>
  </si>
  <si>
    <t xml:space="preserve">Utilize ½”-1/4”  first two lifts  ¼”-#10  third lift. Developed a CRS-3P. Started fog sealing 2013.CSS-1H at 35% cut rate. </t>
  </si>
  <si>
    <t>Policy is roads qualify for chip seal. Miles vary year to year on needs.</t>
  </si>
  <si>
    <t>19k Co-op w/ Mult. Co.</t>
  </si>
  <si>
    <t xml:space="preserve">We performed 2 CS test sites for ODOT '13 Discussing potential of future CS. </t>
  </si>
  <si>
    <t>No</t>
  </si>
  <si>
    <t>Same</t>
  </si>
  <si>
    <t>City OR</t>
  </si>
  <si>
    <t>Tom Beggs</t>
  </si>
  <si>
    <t>Overview, CI of Portlands Fog Seal Program</t>
  </si>
  <si>
    <t>3,000LM Residential, 1,000LM Collectors &amp; Arterials</t>
  </si>
  <si>
    <t>Base Repairs,using epoxies to repair base failures on a pilot basis.</t>
  </si>
  <si>
    <t>ODOT- D9</t>
  </si>
  <si>
    <t>Other ODOT Districts</t>
  </si>
  <si>
    <t>Corn Rowing/Ridging</t>
  </si>
  <si>
    <t>Pierce, WA</t>
  </si>
  <si>
    <t>G/CCBC Quick Setting From McAsphalt</t>
  </si>
  <si>
    <t>Oil- AC15-5TR – 1st Layer ½” Coated Rock- 2nd Layer 3/8” Coated Rock</t>
  </si>
  <si>
    <t>Small cities within the county.</t>
  </si>
  <si>
    <t>Grader patch, Grinding, Patching, Box Pave Intersections</t>
  </si>
  <si>
    <t>Co. WA</t>
  </si>
  <si>
    <t>General agency chip seal program</t>
  </si>
  <si>
    <t>Reduced by funds.</t>
  </si>
  <si>
    <t>CRS-3P Double chip ½”-1/4”, 3/8”-#10, ¼”-#10</t>
  </si>
  <si>
    <t>Three shots: ¾”-1/2” with .60 gals/yd2; ½”-1/4” with .40gals/yd2; ¼”-#10 with 30 gals/yd2</t>
  </si>
  <si>
    <t>Yes, W/ Benton Co. Joint effort.</t>
  </si>
  <si>
    <t>Patching</t>
  </si>
  <si>
    <t xml:space="preserve"> Double chip on oil mat rds. 20 mi single shot HMA rds in '13. 35 mi single shot on HMA scheduled for '14 and 30 mi double chip on oil mat.</t>
  </si>
  <si>
    <t>6 - 10 =</t>
  </si>
  <si>
    <t>11 - 15 =</t>
  </si>
  <si>
    <t>Tom Shamberger</t>
  </si>
  <si>
    <t>CS W/AC-15P Rural/Res Rds &amp; Sts. Protecting Bike Ln. Investment w/ Seal Coats. Mag Chloride/CS test plot.</t>
  </si>
  <si>
    <t>15mi total Ci of Bend, Red &amp; Sist Stripe/Crook,Jeff, Red, Mad &amp; Sis</t>
  </si>
  <si>
    <t>CS Ci of Bend, Red &amp; Sis Provide oil, rock &amp; full CS service No Sweeping done by other agency.</t>
  </si>
  <si>
    <t xml:space="preserve">Shoulder rocking, Repair broken shoulders(paved), Patching, dig outs </t>
  </si>
  <si>
    <t>Higher polymer—Blue Line</t>
  </si>
  <si>
    <t>Double wash Knife River</t>
  </si>
  <si>
    <t>4 yrs applied double chip w/ fog. Reduced some minor prep work---crack sealing/tar patching.  Results have been good.</t>
  </si>
  <si>
    <t>Blue Line</t>
  </si>
  <si>
    <t>Knife River</t>
  </si>
  <si>
    <t>City of Gresham</t>
  </si>
  <si>
    <t>Grinder Patching &amp; Tar Patching</t>
  </si>
  <si>
    <t>Plowing on chip roads</t>
  </si>
  <si>
    <t>Multomah</t>
  </si>
  <si>
    <t>ODOT- Dist 9</t>
  </si>
  <si>
    <t>Snohomish</t>
  </si>
  <si>
    <t xml:space="preserve">1450 centerline mi within D-4 For '14 14 Miles @coast &amp; 16 mi scheduled S of Corvallis </t>
  </si>
  <si>
    <t>ODOT stockpile/transport Rock to chip spreader</t>
  </si>
  <si>
    <t>Benton County purchases chip seal oil, provides chip spreader w/operators, rollers/steel wheel/pneumatic roller</t>
  </si>
  <si>
    <t>grind inlay, patching, grind off or apply tack coat to epoxy long line striping at times creates an issue</t>
  </si>
  <si>
    <t>Snohomish, WA</t>
  </si>
  <si>
    <t>Steve Flude, Chris Brunner, Duane Myers</t>
  </si>
  <si>
    <t>Deep crack sealing w/ chip seal</t>
  </si>
  <si>
    <t>#200 kept to .5% by double washing</t>
  </si>
  <si>
    <t>Bleeding or Rain</t>
  </si>
  <si>
    <t>Coarse dirty sand</t>
  </si>
  <si>
    <t>CRS-2P and ½” 3/8 over the top Over gravel roads – ½”  3/8 for the double</t>
  </si>
  <si>
    <t>All done, just maintenance now.</t>
  </si>
  <si>
    <t>Granite Falls, Mill Creek, Marysville-Complete CS Mukilteo-Striping after Contractor CS</t>
  </si>
  <si>
    <t>Pre-level &amp; Patching</t>
  </si>
  <si>
    <t>Law enforcement-support Cost in place- calculating</t>
  </si>
  <si>
    <t>ODOT- Dist 4</t>
  </si>
  <si>
    <t>ODOT - Salem</t>
  </si>
  <si>
    <t>Mark Marchant</t>
  </si>
  <si>
    <t>Chip over CTB</t>
  </si>
  <si>
    <t>4K+  tons of each size</t>
  </si>
  <si>
    <t>would like to</t>
  </si>
  <si>
    <t>we used distributors</t>
  </si>
  <si>
    <t>hire some trucking</t>
  </si>
  <si>
    <t>past practices</t>
  </si>
  <si>
    <t>year before or same year</t>
  </si>
  <si>
    <t>year before</t>
  </si>
  <si>
    <t>?</t>
  </si>
  <si>
    <t>Jeff Wheaton ~ Maintenance/Construction Supervisor</t>
  </si>
  <si>
    <t>John Grover ~ Road Worker III</t>
  </si>
  <si>
    <t>Bill Bickers ~ Road Worker IV</t>
  </si>
  <si>
    <t>Trent Dashiell ~ Road Surface Coordinator</t>
  </si>
  <si>
    <t>Josphione Co</t>
  </si>
  <si>
    <t xml:space="preserve">Jeff Wheaton </t>
  </si>
  <si>
    <t>Spokane, WA</t>
  </si>
  <si>
    <t>Start</t>
  </si>
  <si>
    <t>End</t>
  </si>
  <si>
    <t>Minutes</t>
  </si>
  <si>
    <t>Who</t>
  </si>
  <si>
    <t>Topic</t>
  </si>
  <si>
    <t>Intro</t>
  </si>
  <si>
    <t>Don &amp; Joel</t>
  </si>
  <si>
    <t>Albina</t>
  </si>
  <si>
    <t>BREAK</t>
  </si>
  <si>
    <t>Linn Co</t>
  </si>
  <si>
    <t>Working Lunch</t>
  </si>
  <si>
    <t>Chip on the Coast</t>
  </si>
  <si>
    <t>Steve Blanton</t>
  </si>
  <si>
    <t>Allen Neer</t>
  </si>
  <si>
    <t>Erik Remington</t>
  </si>
  <si>
    <t>Chuck Schutte</t>
  </si>
  <si>
    <t>Chris Doty</t>
  </si>
  <si>
    <t>CS over CTB</t>
  </si>
  <si>
    <t>Scott Oleson</t>
  </si>
  <si>
    <t>Todd Thomas</t>
  </si>
  <si>
    <t>markmar@co.clackamas.or.us</t>
  </si>
  <si>
    <t>Dennis Scott</t>
  </si>
  <si>
    <t>TJ Hecox</t>
  </si>
  <si>
    <t>TBA</t>
  </si>
  <si>
    <t xml:space="preserve">Gilliam </t>
  </si>
  <si>
    <t>dewey.Kennedy@co.gilliam.or.us</t>
  </si>
  <si>
    <t>Gerry Durecy</t>
  </si>
  <si>
    <t>Jim Ableman</t>
  </si>
  <si>
    <t>jableman@co.linn.or.us</t>
  </si>
  <si>
    <t>khamlin@co.linn.or.us</t>
  </si>
  <si>
    <t>Jim Eckstein</t>
  </si>
  <si>
    <t>Jeff Maskal</t>
  </si>
  <si>
    <t>Dave Curran</t>
  </si>
  <si>
    <t>Bruke O'Brien</t>
  </si>
  <si>
    <t>mcroad@co.morrow.or.us</t>
  </si>
  <si>
    <t>sputman@co.morrow.or.us</t>
  </si>
  <si>
    <t>agregory@co.morrow.or.us</t>
  </si>
  <si>
    <t>John Niiyama</t>
  </si>
  <si>
    <t>John.niiyama@multco.us</t>
  </si>
  <si>
    <t>Don Pfister</t>
  </si>
  <si>
    <t>Jason Tumbaga</t>
  </si>
  <si>
    <t>Kekoa Achong</t>
  </si>
  <si>
    <t>Michael.D.Shaffer@odot.state.or.us</t>
  </si>
  <si>
    <t>William Sutton</t>
  </si>
  <si>
    <t>William.F.Sutton@odot.state.or.us</t>
  </si>
  <si>
    <t>ODOT D-9</t>
  </si>
  <si>
    <t>Bob Reed</t>
  </si>
  <si>
    <t>Joe Justesen</t>
  </si>
  <si>
    <t>David.w.Anderson@odot.stste.or.us</t>
  </si>
  <si>
    <t>tzurflu@co.pierce.wa.us</t>
  </si>
  <si>
    <t>bwade1@co.pierce.wa.us</t>
  </si>
  <si>
    <t>bsonnta@co.pierce.wa.us</t>
  </si>
  <si>
    <t>whitaker.todd@co.polk.or.us</t>
  </si>
  <si>
    <t>polen.cassandra@co.polk.or.us</t>
  </si>
  <si>
    <t>Steve Flude</t>
  </si>
  <si>
    <t>Chris Brunner</t>
  </si>
  <si>
    <t>Duane Myers</t>
  </si>
  <si>
    <t>Steve.flude@snoco.org</t>
  </si>
  <si>
    <t>Chris.brunner@snoco.org</t>
  </si>
  <si>
    <t>Duane.myers@snoco.org</t>
  </si>
  <si>
    <t>Columbia</t>
  </si>
  <si>
    <t>To much oil/bleeding</t>
  </si>
  <si>
    <t>crs2p &amp; 3/8 - #10</t>
  </si>
  <si>
    <t>Minor Leveling</t>
  </si>
  <si>
    <t>Prep to finish for CS</t>
  </si>
  <si>
    <t>Funding, blade patching? '13 27mi, '14 -0</t>
  </si>
  <si>
    <t>Past years ½”-1/4”, ¼”- #10” for bike</t>
  </si>
  <si>
    <t>Changed to 3/8” which lowered oil used</t>
  </si>
  <si>
    <t>No maintained gravel roads left.</t>
  </si>
  <si>
    <t>Had to pick up a load</t>
  </si>
  <si>
    <t>ODOT, Forestry</t>
  </si>
  <si>
    <t>Dig-outs(base repair)pre-leveling, asphalt blade OL, fog oil, fabric</t>
  </si>
  <si>
    <t>jwheaton@co.josephine.or.us</t>
  </si>
  <si>
    <t>Dave Hill</t>
  </si>
  <si>
    <t>Terry Miller</t>
  </si>
  <si>
    <t>David.Hill@co.columbia.or.us</t>
  </si>
  <si>
    <t>Terry.Miller@co.columbia.or.us</t>
  </si>
  <si>
    <t>Pete</t>
  </si>
  <si>
    <t>Don</t>
  </si>
  <si>
    <t>Jamie</t>
  </si>
  <si>
    <t>Riad</t>
  </si>
  <si>
    <t>Albert</t>
  </si>
  <si>
    <t>Dave V</t>
  </si>
  <si>
    <t>Pat M</t>
  </si>
  <si>
    <t>Joel</t>
  </si>
  <si>
    <t>Host</t>
  </si>
  <si>
    <t>Recyle  in Place</t>
  </si>
  <si>
    <t>Spokane Co, WA</t>
  </si>
  <si>
    <r>
      <t>Bicycles &amp; Chip Seals</t>
    </r>
    <r>
      <rPr>
        <sz val="9"/>
        <color indexed="8"/>
        <rFont val="Arial"/>
        <family val="0"/>
      </rPr>
      <t xml:space="preserve"> </t>
    </r>
  </si>
  <si>
    <t>Portland Enhanced Fog Seal</t>
  </si>
  <si>
    <t>Chip Seals over Conc. Treated Base (CTB)</t>
  </si>
  <si>
    <t>Dennis Scott &amp; TJ Hecox</t>
  </si>
  <si>
    <t>High Production; Working with Benton Co</t>
  </si>
  <si>
    <t>PPt done</t>
  </si>
  <si>
    <t>done</t>
  </si>
  <si>
    <t>Needs</t>
  </si>
  <si>
    <t>No Chip Seals in the past 7yrs</t>
  </si>
  <si>
    <t xml:space="preserve">Todd Watkins               Ed Meeuwsen  </t>
  </si>
  <si>
    <t>Bicycles &amp; Chip Seals</t>
  </si>
  <si>
    <t xml:space="preserve">Choke &amp; Bind, Smoothness, Reduces pick-up </t>
  </si>
  <si>
    <t>1st: HFMS-2s &amp; ¾-1/2, 2nd: 901-s &amp; ½-1/4, 3rd: 901-s &amp; 3/8-10</t>
  </si>
  <si>
    <t>Coarser material base lift provides stable platform, seeing good performance results</t>
  </si>
  <si>
    <t>Jonathan Holden  Christopher Swanson</t>
  </si>
  <si>
    <t>N/A</t>
  </si>
  <si>
    <t>Gravel Road Upgrades were previously funded through OTIA program. Upgrades occurring only if a neighborhood forms LID.</t>
  </si>
  <si>
    <t>CAPS performs visual inspections paved surfaces. Major (Art. &amp; Coll.) rated every other year w/ others getting rated every 4yrs. Treatment selection/management of data handled by Co. staff.</t>
  </si>
  <si>
    <t>As needed</t>
  </si>
  <si>
    <t>Bar height and Striations</t>
  </si>
  <si>
    <t>Machine patching</t>
  </si>
  <si>
    <t>zz</t>
  </si>
  <si>
    <t>= total miles</t>
  </si>
  <si>
    <t>8 Q:  CRS-3P %</t>
  </si>
  <si>
    <t>Jonathan Holden</t>
  </si>
  <si>
    <t>program Review</t>
  </si>
  <si>
    <t>Bleeding</t>
  </si>
  <si>
    <t>Fine &amp; dirty sand</t>
  </si>
  <si>
    <t>CRS-2P and ½” 3/8 over the top Over gravel roads</t>
  </si>
  <si>
    <t>1/2"; then 3/8"</t>
  </si>
  <si>
    <t>3-5 mi/ yr; Rural Improvement Dist</t>
  </si>
  <si>
    <t>City of Spokane &amp; Medical Lake</t>
  </si>
  <si>
    <t>Blade patches;  PR&amp;R; Shoulder &amp; Ditching</t>
  </si>
  <si>
    <t>Innovating Chip Seals</t>
  </si>
  <si>
    <t>Deep crack sealing with chip seal</t>
  </si>
  <si>
    <t>not coming</t>
  </si>
  <si>
    <t>reduced by 1</t>
  </si>
  <si>
    <t>Russel Heath</t>
  </si>
  <si>
    <t>Roy Panschow</t>
  </si>
  <si>
    <t>DN: JL: PD: DV</t>
  </si>
  <si>
    <t>cell: 503.559.4994</t>
  </si>
  <si>
    <t>Wayne Brown</t>
  </si>
  <si>
    <t>Chris Harris</t>
  </si>
  <si>
    <t>Marion - AB: Joel, RIAD, Spencer</t>
  </si>
  <si>
    <t>Grant Graves</t>
  </si>
  <si>
    <t>Rick Kjemperud</t>
  </si>
  <si>
    <t xml:space="preserve">ODOT Salem / Engineering </t>
  </si>
  <si>
    <t>ODOT Corvallis D-4</t>
  </si>
  <si>
    <t>Chris Swanson</t>
  </si>
  <si>
    <t>zz Joel Condar</t>
  </si>
  <si>
    <t>Dave Zillman</t>
  </si>
  <si>
    <t>Riad Alharithi</t>
  </si>
  <si>
    <t>Larry Ilg &amp; Michael Shaffer</t>
  </si>
  <si>
    <t>Danny Ortiz</t>
  </si>
  <si>
    <t>General Chip Seal program</t>
  </si>
  <si>
    <t>Jonathan Holden  (w/ Chris)</t>
  </si>
  <si>
    <t>Joel &amp; Don</t>
  </si>
  <si>
    <t>Out / Wrap-up / Lessons learned</t>
  </si>
  <si>
    <t>ODOT programs</t>
  </si>
  <si>
    <t>Oils, the chemistry thereof</t>
  </si>
  <si>
    <t>Hot Oils; Urban Streets;  Protecting Bike Lanes; Seal Coats; Mag Chloride test plot</t>
  </si>
  <si>
    <t>City use of chip seals</t>
  </si>
  <si>
    <t>Pave Preparation for Seals</t>
  </si>
  <si>
    <t>Spokane Co</t>
  </si>
  <si>
    <t>Josephine Co</t>
  </si>
  <si>
    <t>Snohomish Co</t>
  </si>
  <si>
    <t>Deschutes Co</t>
  </si>
  <si>
    <t>Washington Co</t>
  </si>
  <si>
    <t>Jefferson Co</t>
  </si>
  <si>
    <t>Clackamas Co</t>
  </si>
  <si>
    <t>Marion Co</t>
  </si>
  <si>
    <t>Steve Flude, (w/ Chris, Duane)</t>
  </si>
  <si>
    <t>2013 OACES Chip Seal - Speaker List</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</si>
</sst>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409]h:mm:ss\ AM/PM"/>
    <numFmt numFmtId="170" formatCode="[$-409]h:mm\ AM/PM;@"/>
    <numFmt numFmtId="171" formatCode="0.0"/>
    <numFmt numFmtId="172" formatCode="&quot;$&quot;#,##0"/>
    <numFmt numFmtId="173" formatCode="&quot;$&quot;#,##0.00"/>
    <numFmt numFmtId="174" formatCode="[$-1010409]#,##0.00;\(#,##0.00\)"/>
    <numFmt numFmtId="175" formatCode="[$-1010409]#,##0.#0%"/>
    <numFmt numFmtId="176" formatCode="[$-1010409]#,##0.000;\(#,##0.000\)"/>
    <numFmt numFmtId="177" formatCode="[$-1010409]#,##0.0;\(#,##0.0\)"/>
    <numFmt numFmtId="178" formatCode="[$-1010409]#,##0;\(#,##0\)"/>
    <numFmt numFmtId="179" formatCode="_(* #,##0.000_);_(* \(#,##0.000\);_(* &quot;-&quot;??_);_(@_)"/>
    <numFmt numFmtId="180" formatCode="_(* #,##0.0_);_(* \(#,##0.0\);_(* &quot;-&quot;??_);_(@_)"/>
    <numFmt numFmtId="181" formatCode="_(* #,##0_);_(* \(#,##0\);_(* &quot;-&quot;??_);_(@_)"/>
    <numFmt numFmtId="182" formatCode="#,##0.000"/>
    <numFmt numFmtId="183" formatCode="#,##0.0000"/>
    <numFmt numFmtId="184" formatCode="&quot;$&quot;#,##0.0"/>
    <numFmt numFmtId="185" formatCode="_(&quot;$&quot;* #,##0.000_);_(&quot;$&quot;* \(#,##0.000\);_(&quot;$&quot;* &quot;-&quot;???_);_(@_)"/>
    <numFmt numFmtId="186" formatCode="0.000"/>
    <numFmt numFmtId="187" formatCode="0.0%"/>
    <numFmt numFmtId="188" formatCode="_(&quot;$&quot;* #,##0.0_);_(&quot;$&quot;* \(#,##0.0\);_(&quot;$&quot;* &quot;-&quot;??_);_(@_)"/>
    <numFmt numFmtId="189" formatCode="_(&quot;$&quot;* #,##0_);_(&quot;$&quot;* \(#,##0\);_(&quot;$&quot;* &quot;-&quot;??_);_(@_)"/>
    <numFmt numFmtId="190" formatCode="_(&quot;$&quot;* #,##0.000_);_(&quot;$&quot;* \(#,##0.000\);_(&quot;$&quot;* &quot;-&quot;??_);_(@_)"/>
    <numFmt numFmtId="191" formatCode="[$-409]dddd\,\ mmmm\ dd\,\ yyyy"/>
  </numFmts>
  <fonts count="67">
    <font>
      <sz val="10"/>
      <name val="Arial"/>
      <family val="0"/>
    </font>
    <font>
      <sz val="8"/>
      <name val="Arial"/>
      <family val="0"/>
    </font>
    <font>
      <b/>
      <sz val="10"/>
      <name val="Arial"/>
      <family val="2"/>
    </font>
    <font>
      <sz val="10"/>
      <color indexed="12"/>
      <name val="Arial"/>
      <family val="0"/>
    </font>
    <font>
      <b/>
      <sz val="10"/>
      <color indexed="12"/>
      <name val="Arial"/>
      <family val="2"/>
    </font>
    <font>
      <sz val="9"/>
      <name val="Arial"/>
      <family val="0"/>
    </font>
    <font>
      <b/>
      <sz val="9"/>
      <color indexed="12"/>
      <name val="Arial"/>
      <family val="2"/>
    </font>
    <font>
      <sz val="9"/>
      <color indexed="12"/>
      <name val="Arial"/>
      <family val="0"/>
    </font>
    <font>
      <sz val="10"/>
      <color indexed="16"/>
      <name val="Arial"/>
      <family val="0"/>
    </font>
    <font>
      <b/>
      <sz val="10"/>
      <color indexed="16"/>
      <name val="Arial"/>
      <family val="2"/>
    </font>
    <font>
      <b/>
      <sz val="10"/>
      <color indexed="53"/>
      <name val="Arial"/>
      <family val="2"/>
    </font>
    <font>
      <sz val="10"/>
      <color indexed="17"/>
      <name val="Arial"/>
      <family val="0"/>
    </font>
    <font>
      <b/>
      <sz val="10"/>
      <color indexed="17"/>
      <name val="Arial"/>
      <family val="2"/>
    </font>
    <font>
      <b/>
      <sz val="10"/>
      <color indexed="10"/>
      <name val="Arial"/>
      <family val="2"/>
    </font>
    <font>
      <b/>
      <sz val="8"/>
      <name val="Arial"/>
      <family val="2"/>
    </font>
    <font>
      <sz val="8"/>
      <color indexed="8"/>
      <name val="Arial"/>
      <family val="2"/>
    </font>
    <font>
      <u val="single"/>
      <sz val="8.5"/>
      <color indexed="12"/>
      <name val="Arial"/>
      <family val="0"/>
    </font>
    <font>
      <u val="single"/>
      <sz val="8.5"/>
      <color indexed="36"/>
      <name val="Arial"/>
      <family val="0"/>
    </font>
    <font>
      <sz val="26"/>
      <name val="Arial"/>
      <family val="0"/>
    </font>
    <font>
      <b/>
      <sz val="12"/>
      <name val="Arial"/>
      <family val="0"/>
    </font>
    <font>
      <sz val="14"/>
      <name val="Arial"/>
      <family val="2"/>
    </font>
    <font>
      <b/>
      <sz val="26"/>
      <name val="Arial"/>
      <family val="2"/>
    </font>
    <font>
      <b/>
      <sz val="20"/>
      <name val="Arial"/>
      <family val="0"/>
    </font>
    <font>
      <b/>
      <sz val="14"/>
      <name val="Arial"/>
      <family val="0"/>
    </font>
    <font>
      <sz val="8"/>
      <color indexed="53"/>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sz val="8"/>
      <color indexed="16"/>
      <name val="Arial"/>
      <family val="0"/>
    </font>
    <font>
      <sz val="8"/>
      <color indexed="12"/>
      <name val="Arial"/>
      <family val="0"/>
    </font>
    <font>
      <sz val="8"/>
      <color indexed="17"/>
      <name val="Arial"/>
      <family val="0"/>
    </font>
    <font>
      <sz val="7"/>
      <name val="Arial"/>
      <family val="0"/>
    </font>
    <font>
      <b/>
      <sz val="9"/>
      <name val="Arial"/>
      <family val="2"/>
    </font>
    <font>
      <b/>
      <sz val="8"/>
      <color indexed="12"/>
      <name val="Arial"/>
      <family val="2"/>
    </font>
    <font>
      <b/>
      <sz val="7"/>
      <name val="Arial"/>
      <family val="2"/>
    </font>
    <font>
      <b/>
      <sz val="9"/>
      <color indexed="16"/>
      <name val="Arial"/>
      <family val="2"/>
    </font>
    <font>
      <b/>
      <sz val="11"/>
      <name val="Arial"/>
      <family val="0"/>
    </font>
    <font>
      <b/>
      <sz val="8"/>
      <color indexed="16"/>
      <name val="Arial"/>
      <family val="2"/>
    </font>
    <font>
      <b/>
      <sz val="16"/>
      <color indexed="17"/>
      <name val="Arial"/>
      <family val="2"/>
    </font>
    <font>
      <sz val="11"/>
      <color indexed="63"/>
      <name val="Lucida Calligraphy"/>
      <family val="0"/>
    </font>
    <font>
      <b/>
      <sz val="14"/>
      <color indexed="17"/>
      <name val="Arial"/>
      <family val="2"/>
    </font>
    <font>
      <sz val="11"/>
      <color indexed="8"/>
      <name val="Arial"/>
      <family val="0"/>
    </font>
    <font>
      <sz val="9"/>
      <color indexed="8"/>
      <name val="Arial"/>
      <family val="0"/>
    </font>
    <font>
      <sz val="9"/>
      <color indexed="8"/>
      <name val="Calibri"/>
      <family val="2"/>
    </font>
    <font>
      <b/>
      <sz val="9"/>
      <color indexed="8"/>
      <name val="Arial"/>
      <family val="2"/>
    </font>
    <font>
      <strike/>
      <sz val="10"/>
      <color indexed="8"/>
      <name val="Arial"/>
      <family val="2"/>
    </font>
    <font>
      <sz val="20"/>
      <name val="Arial"/>
      <family val="0"/>
    </font>
    <font>
      <sz val="12"/>
      <color indexed="8"/>
      <name val="Arial"/>
      <family val="0"/>
    </font>
    <font>
      <b/>
      <sz val="12"/>
      <color indexed="8"/>
      <name val="Arial"/>
      <family val="0"/>
    </font>
    <font>
      <b/>
      <sz val="12"/>
      <color indexed="10"/>
      <name val="Arial"/>
      <family val="0"/>
    </font>
    <font>
      <b/>
      <sz val="16"/>
      <color indexed="1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3"/>
        <bgColor indexed="64"/>
      </patternFill>
    </fill>
    <fill>
      <patternFill patternType="solid">
        <fgColor indexed="8"/>
        <bgColor indexed="64"/>
      </patternFill>
    </fill>
    <fill>
      <patternFill patternType="solid">
        <fgColor indexed="50"/>
        <bgColor indexed="64"/>
      </patternFill>
    </fill>
    <fill>
      <patternFill patternType="solid">
        <fgColor indexed="15"/>
        <bgColor indexed="64"/>
      </patternFill>
    </fill>
    <fill>
      <patternFill patternType="solid">
        <fgColor indexed="40"/>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
      <left>
        <color indexed="63"/>
      </left>
      <right>
        <color indexed="63"/>
      </right>
      <top style="thin">
        <color indexed="55"/>
      </top>
      <bottom style="medium"/>
    </border>
    <border>
      <left>
        <color indexed="63"/>
      </left>
      <right>
        <color indexed="63"/>
      </right>
      <top>
        <color indexed="63"/>
      </top>
      <bottom style="medium"/>
    </border>
    <border>
      <left style="double">
        <color indexed="10"/>
      </left>
      <right>
        <color indexed="63"/>
      </right>
      <top style="double">
        <color indexed="10"/>
      </top>
      <bottom>
        <color indexed="63"/>
      </botto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color indexed="63"/>
      </bottom>
    </border>
    <border>
      <left>
        <color indexed="63"/>
      </left>
      <right style="double">
        <color indexed="10"/>
      </right>
      <top>
        <color indexed="63"/>
      </top>
      <bottom>
        <color indexed="63"/>
      </bottom>
    </border>
    <border>
      <left style="double">
        <color indexed="10"/>
      </left>
      <right>
        <color indexed="63"/>
      </right>
      <top>
        <color indexed="63"/>
      </top>
      <bottom style="medium"/>
    </border>
    <border>
      <left style="double">
        <color indexed="10"/>
      </left>
      <right>
        <color indexed="63"/>
      </right>
      <top>
        <color indexed="63"/>
      </top>
      <bottom style="thin">
        <color indexed="55"/>
      </bottom>
    </border>
    <border>
      <left style="double">
        <color indexed="10"/>
      </left>
      <right>
        <color indexed="63"/>
      </right>
      <top style="thin">
        <color indexed="55"/>
      </top>
      <bottom style="thin">
        <color indexed="55"/>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color indexed="63"/>
      </left>
      <right style="double">
        <color indexed="10"/>
      </right>
      <top>
        <color indexed="63"/>
      </top>
      <bottom style="medium"/>
    </border>
    <border>
      <left>
        <color indexed="63"/>
      </left>
      <right style="double">
        <color indexed="10"/>
      </right>
      <top>
        <color indexed="63"/>
      </top>
      <bottom style="thin">
        <color indexed="55"/>
      </bottom>
    </border>
    <border>
      <left>
        <color indexed="63"/>
      </left>
      <right style="double">
        <color indexed="10"/>
      </right>
      <top style="thin">
        <color indexed="55"/>
      </top>
      <bottom style="thin">
        <color indexed="55"/>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color indexed="63"/>
      </right>
      <top>
        <color indexed="63"/>
      </top>
      <bottom style="thin"/>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17" fillId="0" borderId="0" applyNumberFormat="0" applyFill="0" applyBorder="0" applyAlignment="0" applyProtection="0"/>
    <xf numFmtId="0" fontId="31"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6" fillId="0" borderId="0" applyNumberFormat="0" applyFill="0" applyBorder="0" applyAlignment="0" applyProtection="0"/>
    <xf numFmtId="0" fontId="35" fillId="7"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0" fillId="23" borderId="7" applyNumberFormat="0" applyFont="0" applyAlignment="0" applyProtection="0"/>
    <xf numFmtId="0" fontId="38" fillId="20"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29">
    <xf numFmtId="0" fontId="0" fillId="0" borderId="0" xfId="0" applyAlignment="1">
      <alignment/>
    </xf>
    <xf numFmtId="0" fontId="0" fillId="0" borderId="0" xfId="0" applyAlignment="1">
      <alignment horizontal="center"/>
    </xf>
    <xf numFmtId="0" fontId="0" fillId="0" borderId="0" xfId="0" applyAlignment="1">
      <alignment horizontal="left"/>
    </xf>
    <xf numFmtId="0" fontId="4" fillId="0" borderId="0" xfId="0" applyFont="1" applyAlignment="1">
      <alignment horizontal="center"/>
    </xf>
    <xf numFmtId="0" fontId="4" fillId="0" borderId="0" xfId="0" applyFont="1" applyAlignment="1">
      <alignment horizontal="right"/>
    </xf>
    <xf numFmtId="3" fontId="6" fillId="0" borderId="0" xfId="0" applyNumberFormat="1" applyFont="1" applyAlignment="1">
      <alignment horizontal="center"/>
    </xf>
    <xf numFmtId="0" fontId="0" fillId="0" borderId="0" xfId="0"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9" fontId="4" fillId="24" borderId="10" xfId="0" applyNumberFormat="1" applyFont="1" applyFill="1" applyBorder="1" applyAlignment="1">
      <alignment horizontal="center" vertical="center" wrapText="1"/>
    </xf>
    <xf numFmtId="9" fontId="5" fillId="0" borderId="10" xfId="0" applyNumberFormat="1" applyFont="1" applyBorder="1" applyAlignment="1">
      <alignment horizontal="center" vertical="center" wrapText="1"/>
    </xf>
    <xf numFmtId="3" fontId="1" fillId="5" borderId="10"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9" fontId="5" fillId="4" borderId="10" xfId="0" applyNumberFormat="1" applyFont="1" applyFill="1" applyBorder="1" applyAlignment="1">
      <alignment horizontal="center" vertical="center" wrapText="1"/>
    </xf>
    <xf numFmtId="9" fontId="5" fillId="11" borderId="10" xfId="0" applyNumberFormat="1"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 fontId="5" fillId="0" borderId="10" xfId="0" applyNumberFormat="1" applyFont="1" applyFill="1" applyBorder="1" applyAlignment="1" quotePrefix="1">
      <alignment horizontal="center" vertical="center" wrapText="1"/>
    </xf>
    <xf numFmtId="1" fontId="5" fillId="20" borderId="10" xfId="0" applyNumberFormat="1" applyFont="1" applyFill="1" applyBorder="1" applyAlignment="1">
      <alignment horizontal="center" vertical="center" wrapText="1"/>
    </xf>
    <xf numFmtId="1" fontId="5" fillId="25" borderId="10" xfId="0" applyNumberFormat="1" applyFont="1" applyFill="1" applyBorder="1" applyAlignment="1">
      <alignment horizontal="center" vertical="center" wrapText="1"/>
    </xf>
    <xf numFmtId="1" fontId="5" fillId="22" borderId="10" xfId="0" applyNumberFormat="1" applyFont="1" applyFill="1" applyBorder="1" applyAlignment="1">
      <alignment horizontal="center" vertical="center" wrapText="1"/>
    </xf>
    <xf numFmtId="1" fontId="5" fillId="7" borderId="10" xfId="0" applyNumberFormat="1" applyFont="1" applyFill="1" applyBorder="1" applyAlignment="1">
      <alignment horizontal="center" vertical="center" wrapText="1"/>
    </xf>
    <xf numFmtId="0" fontId="0" fillId="0" borderId="11" xfId="0" applyBorder="1" applyAlignment="1">
      <alignment horizontal="left" vertical="center" wrapText="1"/>
    </xf>
    <xf numFmtId="0" fontId="0" fillId="7" borderId="11" xfId="0" applyFill="1" applyBorder="1" applyAlignment="1">
      <alignment horizontal="center" vertical="center" wrapText="1"/>
    </xf>
    <xf numFmtId="0" fontId="0" fillId="20" borderId="11" xfId="0" applyFont="1" applyFill="1" applyBorder="1" applyAlignment="1">
      <alignment horizontal="center" vertical="center" wrapText="1"/>
    </xf>
    <xf numFmtId="0" fontId="0" fillId="0" borderId="11" xfId="0" applyBorder="1" applyAlignment="1">
      <alignment horizontal="center" vertical="center" wrapText="1"/>
    </xf>
    <xf numFmtId="0" fontId="5" fillId="20" borderId="11" xfId="0" applyFont="1" applyFill="1" applyBorder="1" applyAlignment="1" quotePrefix="1">
      <alignment horizontal="center" vertical="center" wrapText="1"/>
    </xf>
    <xf numFmtId="0" fontId="1" fillId="0" borderId="11" xfId="0" applyFont="1" applyBorder="1" applyAlignment="1">
      <alignment horizontal="center" vertical="center" wrapText="1"/>
    </xf>
    <xf numFmtId="3" fontId="5" fillId="0" borderId="11" xfId="0" applyNumberFormat="1" applyFont="1" applyBorder="1" applyAlignment="1">
      <alignment horizontal="center" vertical="center" wrapText="1"/>
    </xf>
    <xf numFmtId="9" fontId="4" fillId="24" borderId="11" xfId="0" applyNumberFormat="1" applyFont="1" applyFill="1" applyBorder="1" applyAlignment="1">
      <alignment horizontal="center" vertical="center" wrapText="1"/>
    </xf>
    <xf numFmtId="9" fontId="5" fillId="0" borderId="11" xfId="0" applyNumberFormat="1" applyFont="1" applyBorder="1" applyAlignment="1">
      <alignment horizontal="center" vertical="center" wrapText="1"/>
    </xf>
    <xf numFmtId="3" fontId="1" fillId="5" borderId="11" xfId="0" applyNumberFormat="1" applyFont="1" applyFill="1" applyBorder="1" applyAlignment="1">
      <alignment horizontal="center" vertical="center" wrapText="1"/>
    </xf>
    <xf numFmtId="9" fontId="5" fillId="0" borderId="11" xfId="0" applyNumberFormat="1" applyFont="1" applyFill="1" applyBorder="1" applyAlignment="1">
      <alignment horizontal="center" vertical="center" wrapText="1"/>
    </xf>
    <xf numFmtId="9" fontId="5" fillId="4" borderId="11" xfId="0" applyNumberFormat="1" applyFont="1" applyFill="1" applyBorder="1" applyAlignment="1">
      <alignment horizontal="center" vertical="center" wrapText="1"/>
    </xf>
    <xf numFmtId="9" fontId="5" fillId="11" borderId="11" xfId="0" applyNumberFormat="1" applyFont="1" applyFill="1" applyBorder="1" applyAlignment="1">
      <alignment horizontal="center" vertical="center" wrapText="1"/>
    </xf>
    <xf numFmtId="1" fontId="5" fillId="0" borderId="11" xfId="0" applyNumberFormat="1" applyFont="1" applyFill="1" applyBorder="1" applyAlignment="1">
      <alignment horizontal="center" vertical="center" wrapText="1"/>
    </xf>
    <xf numFmtId="1" fontId="1" fillId="0" borderId="11" xfId="0" applyNumberFormat="1" applyFont="1" applyFill="1" applyBorder="1" applyAlignment="1">
      <alignment horizontal="center" vertical="center" wrapText="1"/>
    </xf>
    <xf numFmtId="1" fontId="5" fillId="20" borderId="11" xfId="0" applyNumberFormat="1" applyFont="1" applyFill="1" applyBorder="1" applyAlignment="1">
      <alignment horizontal="center" vertical="center" wrapText="1"/>
    </xf>
    <xf numFmtId="1" fontId="5" fillId="25" borderId="11" xfId="0" applyNumberFormat="1" applyFont="1" applyFill="1" applyBorder="1" applyAlignment="1">
      <alignment horizontal="center" vertical="center" wrapText="1"/>
    </xf>
    <xf numFmtId="1" fontId="5" fillId="22" borderId="11" xfId="0" applyNumberFormat="1" applyFont="1" applyFill="1" applyBorder="1" applyAlignment="1">
      <alignment horizontal="center" vertical="center" wrapText="1"/>
    </xf>
    <xf numFmtId="1" fontId="5" fillId="7" borderId="11" xfId="0" applyNumberFormat="1" applyFont="1" applyFill="1" applyBorder="1" applyAlignment="1">
      <alignment horizontal="center" vertical="center" wrapText="1"/>
    </xf>
    <xf numFmtId="3" fontId="1" fillId="5" borderId="11" xfId="0" applyNumberFormat="1" applyFont="1" applyFill="1" applyBorder="1" applyAlignment="1" quotePrefix="1">
      <alignment horizontal="center" vertical="center" wrapText="1"/>
    </xf>
    <xf numFmtId="1" fontId="5" fillId="0" borderId="11" xfId="0" applyNumberFormat="1" applyFont="1" applyFill="1" applyBorder="1" applyAlignment="1" quotePrefix="1">
      <alignment horizontal="center" vertical="center" wrapText="1"/>
    </xf>
    <xf numFmtId="0" fontId="0" fillId="4" borderId="11" xfId="0" applyFill="1" applyBorder="1" applyAlignment="1">
      <alignment horizontal="center" vertical="center" wrapText="1"/>
    </xf>
    <xf numFmtId="0" fontId="5" fillId="0" borderId="11" xfId="0" applyFont="1" applyBorder="1" applyAlignment="1">
      <alignment horizontal="center" vertical="center" wrapText="1"/>
    </xf>
    <xf numFmtId="3" fontId="1" fillId="0" borderId="11" xfId="0" applyNumberFormat="1" applyFont="1" applyBorder="1" applyAlignment="1">
      <alignment horizontal="center" vertical="center" wrapText="1"/>
    </xf>
    <xf numFmtId="1" fontId="1" fillId="0" borderId="11" xfId="0" applyNumberFormat="1" applyFont="1" applyFill="1" applyBorder="1" applyAlignment="1" quotePrefix="1">
      <alignment horizontal="center" vertical="center" wrapText="1"/>
    </xf>
    <xf numFmtId="0" fontId="5" fillId="0" borderId="11" xfId="0" applyFont="1" applyFill="1" applyBorder="1" applyAlignment="1" quotePrefix="1">
      <alignment horizontal="center" vertical="center" wrapText="1"/>
    </xf>
    <xf numFmtId="0" fontId="5" fillId="4" borderId="11" xfId="0" applyFont="1" applyFill="1" applyBorder="1" applyAlignment="1" quotePrefix="1">
      <alignment horizontal="center" vertical="center" wrapText="1"/>
    </xf>
    <xf numFmtId="0" fontId="5" fillId="11" borderId="11" xfId="0" applyFont="1" applyFill="1" applyBorder="1" applyAlignment="1" quotePrefix="1">
      <alignment horizontal="center" vertical="center" wrapText="1"/>
    </xf>
    <xf numFmtId="1" fontId="5" fillId="20" borderId="11" xfId="0" applyNumberFormat="1" applyFont="1" applyFill="1" applyBorder="1" applyAlignment="1" quotePrefix="1">
      <alignment horizontal="center" vertical="center" wrapText="1"/>
    </xf>
    <xf numFmtId="1" fontId="5" fillId="25" borderId="11" xfId="0" applyNumberFormat="1" applyFont="1" applyFill="1" applyBorder="1" applyAlignment="1" quotePrefix="1">
      <alignment horizontal="center" vertical="center" wrapText="1"/>
    </xf>
    <xf numFmtId="1" fontId="5" fillId="22" borderId="11" xfId="0" applyNumberFormat="1" applyFont="1" applyFill="1" applyBorder="1" applyAlignment="1" quotePrefix="1">
      <alignment horizontal="center" vertical="center" wrapText="1"/>
    </xf>
    <xf numFmtId="1" fontId="5" fillId="7" borderId="11" xfId="0" applyNumberFormat="1" applyFont="1" applyFill="1" applyBorder="1" applyAlignment="1" quotePrefix="1">
      <alignment horizontal="center" vertical="center" wrapText="1"/>
    </xf>
    <xf numFmtId="164" fontId="5" fillId="0" borderId="11" xfId="0" applyNumberFormat="1" applyFont="1" applyBorder="1" applyAlignment="1">
      <alignment horizontal="center" vertical="center" wrapText="1"/>
    </xf>
    <xf numFmtId="0" fontId="0" fillId="5" borderId="11" xfId="0" applyFill="1" applyBorder="1" applyAlignment="1">
      <alignment horizontal="center" vertical="center" wrapText="1"/>
    </xf>
    <xf numFmtId="9" fontId="7" fillId="0" borderId="10" xfId="0" applyNumberFormat="1" applyFont="1" applyFill="1" applyBorder="1" applyAlignment="1">
      <alignment horizontal="center" vertical="center" wrapText="1"/>
    </xf>
    <xf numFmtId="0" fontId="0" fillId="5" borderId="10" xfId="0"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horizontal="center"/>
    </xf>
    <xf numFmtId="0" fontId="0" fillId="0" borderId="12" xfId="0" applyBorder="1" applyAlignment="1">
      <alignment horizontal="left" vertical="center" wrapText="1"/>
    </xf>
    <xf numFmtId="0" fontId="0" fillId="7" borderId="12" xfId="0" applyFill="1" applyBorder="1" applyAlignment="1">
      <alignment horizontal="center" vertical="center" wrapText="1"/>
    </xf>
    <xf numFmtId="0" fontId="0" fillId="4" borderId="12" xfId="0" applyFill="1" applyBorder="1" applyAlignment="1">
      <alignment horizontal="center" vertical="center" wrapText="1"/>
    </xf>
    <xf numFmtId="0" fontId="5" fillId="0" borderId="12" xfId="0" applyFont="1" applyBorder="1" applyAlignment="1">
      <alignment horizontal="center" vertical="center" wrapText="1"/>
    </xf>
    <xf numFmtId="0" fontId="1" fillId="0" borderId="12" xfId="0" applyFont="1" applyBorder="1" applyAlignment="1">
      <alignment horizontal="center" vertical="center" wrapText="1"/>
    </xf>
    <xf numFmtId="9" fontId="4" fillId="24" borderId="13" xfId="0" applyNumberFormat="1" applyFont="1" applyFill="1" applyBorder="1" applyAlignment="1">
      <alignment horizontal="center" vertical="center" wrapText="1"/>
    </xf>
    <xf numFmtId="9" fontId="5" fillId="0" borderId="13" xfId="0" applyNumberFormat="1" applyFont="1" applyBorder="1" applyAlignment="1">
      <alignment horizontal="center" vertical="center" wrapText="1"/>
    </xf>
    <xf numFmtId="0" fontId="0" fillId="5" borderId="13" xfId="0" applyFill="1" applyBorder="1" applyAlignment="1">
      <alignment horizontal="center" vertical="center" wrapText="1"/>
    </xf>
    <xf numFmtId="9" fontId="5" fillId="0" borderId="13" xfId="0" applyNumberFormat="1" applyFont="1" applyFill="1" applyBorder="1" applyAlignment="1">
      <alignment horizontal="center" vertical="center" wrapText="1"/>
    </xf>
    <xf numFmtId="9" fontId="5" fillId="4" borderId="13" xfId="0" applyNumberFormat="1" applyFont="1" applyFill="1" applyBorder="1" applyAlignment="1">
      <alignment horizontal="center" vertical="center" wrapText="1"/>
    </xf>
    <xf numFmtId="9" fontId="5" fillId="11" borderId="13" xfId="0" applyNumberFormat="1" applyFont="1" applyFill="1" applyBorder="1" applyAlignment="1">
      <alignment horizontal="center" vertical="center" wrapText="1"/>
    </xf>
    <xf numFmtId="1" fontId="5" fillId="0" borderId="13" xfId="0" applyNumberFormat="1" applyFont="1" applyFill="1" applyBorder="1" applyAlignment="1">
      <alignment horizontal="center" vertical="center" wrapText="1"/>
    </xf>
    <xf numFmtId="1" fontId="1" fillId="0" borderId="13" xfId="0" applyNumberFormat="1" applyFont="1" applyFill="1" applyBorder="1" applyAlignment="1">
      <alignment horizontal="center" vertical="center" wrapText="1"/>
    </xf>
    <xf numFmtId="0" fontId="0" fillId="26" borderId="0" xfId="0" applyFill="1" applyAlignment="1">
      <alignment horizontal="center"/>
    </xf>
    <xf numFmtId="0" fontId="0" fillId="26" borderId="0" xfId="0" applyFill="1" applyAlignment="1">
      <alignment horizontal="left"/>
    </xf>
    <xf numFmtId="0" fontId="0" fillId="26" borderId="0" xfId="0" applyFill="1" applyAlignment="1">
      <alignment/>
    </xf>
    <xf numFmtId="0" fontId="2" fillId="0" borderId="13" xfId="0" applyFont="1" applyBorder="1" applyAlignment="1">
      <alignment horizontal="left"/>
    </xf>
    <xf numFmtId="0" fontId="2" fillId="7" borderId="13" xfId="0" applyFont="1" applyFill="1" applyBorder="1" applyAlignment="1">
      <alignment horizontal="center" textRotation="90"/>
    </xf>
    <xf numFmtId="0" fontId="2" fillId="0" borderId="13" xfId="0" applyFont="1" applyBorder="1" applyAlignment="1">
      <alignment horizontal="center" textRotation="90"/>
    </xf>
    <xf numFmtId="0" fontId="2" fillId="4" borderId="13" xfId="0" applyFont="1" applyFill="1" applyBorder="1" applyAlignment="1">
      <alignment horizontal="center" textRotation="90"/>
    </xf>
    <xf numFmtId="0" fontId="2" fillId="0" borderId="13" xfId="0" applyFont="1" applyBorder="1" applyAlignment="1">
      <alignment horizontal="center" wrapText="1"/>
    </xf>
    <xf numFmtId="0" fontId="2" fillId="0" borderId="13" xfId="0" applyFont="1" applyBorder="1" applyAlignment="1">
      <alignment horizontal="center" textRotation="90" wrapText="1" shrinkToFit="1"/>
    </xf>
    <xf numFmtId="0" fontId="2" fillId="24" borderId="13" xfId="0" applyFont="1" applyFill="1" applyBorder="1" applyAlignment="1">
      <alignment horizontal="center" textRotation="90" wrapText="1" shrinkToFit="1"/>
    </xf>
    <xf numFmtId="0" fontId="2" fillId="5" borderId="13" xfId="0" applyFont="1" applyFill="1" applyBorder="1" applyAlignment="1">
      <alignment horizontal="center" textRotation="90" wrapText="1" shrinkToFit="1"/>
    </xf>
    <xf numFmtId="0" fontId="2" fillId="4" borderId="13" xfId="0" applyFont="1" applyFill="1" applyBorder="1" applyAlignment="1">
      <alignment horizontal="center" textRotation="90" wrapText="1" shrinkToFit="1"/>
    </xf>
    <xf numFmtId="0" fontId="2" fillId="11" borderId="13" xfId="0" applyFont="1" applyFill="1" applyBorder="1" applyAlignment="1">
      <alignment horizontal="center" textRotation="90" wrapText="1" shrinkToFit="1"/>
    </xf>
    <xf numFmtId="0" fontId="2" fillId="20" borderId="13" xfId="0" applyFont="1" applyFill="1" applyBorder="1" applyAlignment="1">
      <alignment horizontal="center" textRotation="90" wrapText="1" shrinkToFit="1"/>
    </xf>
    <xf numFmtId="0" fontId="2" fillId="25" borderId="13" xfId="0" applyFont="1" applyFill="1" applyBorder="1" applyAlignment="1">
      <alignment horizontal="center" textRotation="90" wrapText="1" shrinkToFit="1"/>
    </xf>
    <xf numFmtId="0" fontId="2" fillId="22" borderId="13" xfId="0" applyFont="1" applyFill="1" applyBorder="1" applyAlignment="1">
      <alignment horizontal="center" textRotation="90" wrapText="1" shrinkToFit="1"/>
    </xf>
    <xf numFmtId="0" fontId="2" fillId="7" borderId="13" xfId="0" applyFont="1" applyFill="1" applyBorder="1" applyAlignment="1">
      <alignment horizontal="center" textRotation="90" wrapText="1" shrinkToFit="1"/>
    </xf>
    <xf numFmtId="0" fontId="9" fillId="0" borderId="11" xfId="0" applyFont="1" applyBorder="1" applyAlignment="1">
      <alignment horizontal="left" vertical="center" wrapText="1"/>
    </xf>
    <xf numFmtId="0" fontId="8" fillId="7" borderId="10"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10" fillId="0" borderId="11" xfId="0" applyFont="1" applyBorder="1" applyAlignment="1">
      <alignment horizontal="left" vertical="center" wrapText="1"/>
    </xf>
    <xf numFmtId="0" fontId="11" fillId="7" borderId="11"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26" borderId="0" xfId="0" applyFont="1" applyFill="1" applyAlignment="1">
      <alignment horizontal="center"/>
    </xf>
    <xf numFmtId="0" fontId="1" fillId="0" borderId="0" xfId="0" applyFont="1" applyAlignment="1">
      <alignment horizontal="center"/>
    </xf>
    <xf numFmtId="3" fontId="1" fillId="0" borderId="11" xfId="0" applyNumberFormat="1" applyFont="1" applyFill="1" applyBorder="1" applyAlignment="1" quotePrefix="1">
      <alignment horizontal="center" vertical="center" wrapText="1"/>
    </xf>
    <xf numFmtId="0" fontId="12" fillId="7" borderId="14" xfId="0" applyFont="1" applyFill="1" applyBorder="1" applyAlignment="1">
      <alignment horizontal="center"/>
    </xf>
    <xf numFmtId="0" fontId="12" fillId="7" borderId="15" xfId="0" applyFont="1" applyFill="1" applyBorder="1" applyAlignment="1">
      <alignment horizontal="center"/>
    </xf>
    <xf numFmtId="0" fontId="12" fillId="7" borderId="16" xfId="0" applyFont="1" applyFill="1" applyBorder="1" applyAlignment="1">
      <alignment horizontal="center"/>
    </xf>
    <xf numFmtId="0" fontId="4" fillId="7" borderId="17" xfId="0" applyFont="1" applyFill="1" applyBorder="1" applyAlignment="1">
      <alignment horizontal="center"/>
    </xf>
    <xf numFmtId="0" fontId="4" fillId="7" borderId="0" xfId="0" applyFont="1" applyFill="1" applyBorder="1" applyAlignment="1">
      <alignment horizontal="center"/>
    </xf>
    <xf numFmtId="0" fontId="4" fillId="7" borderId="18" xfId="0" applyFont="1" applyFill="1" applyBorder="1" applyAlignment="1">
      <alignment horizontal="center"/>
    </xf>
    <xf numFmtId="0" fontId="0" fillId="0" borderId="17"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2" fillId="0" borderId="19" xfId="0" applyFont="1" applyBorder="1" applyAlignment="1">
      <alignment horizontal="center" textRotation="90" wrapText="1" shrinkToFit="1"/>
    </xf>
    <xf numFmtId="1" fontId="5" fillId="0" borderId="20" xfId="0" applyNumberFormat="1" applyFont="1" applyFill="1" applyBorder="1" applyAlignment="1">
      <alignment horizontal="center" vertical="center" wrapText="1"/>
    </xf>
    <xf numFmtId="1" fontId="5" fillId="0" borderId="21" xfId="0" applyNumberFormat="1" applyFont="1" applyFill="1" applyBorder="1" applyAlignment="1">
      <alignment horizontal="center" vertical="center" wrapText="1"/>
    </xf>
    <xf numFmtId="1" fontId="5" fillId="0" borderId="21" xfId="0" applyNumberFormat="1" applyFont="1" applyFill="1" applyBorder="1" applyAlignment="1" quotePrefix="1">
      <alignment horizontal="center" vertical="center" wrapText="1"/>
    </xf>
    <xf numFmtId="0" fontId="0" fillId="26" borderId="17" xfId="0" applyFill="1" applyBorder="1" applyAlignment="1">
      <alignment horizontal="center"/>
    </xf>
    <xf numFmtId="0" fontId="0" fillId="26" borderId="0" xfId="0" applyFill="1" applyBorder="1" applyAlignment="1">
      <alignment horizontal="center"/>
    </xf>
    <xf numFmtId="0" fontId="0" fillId="26" borderId="18" xfId="0" applyFill="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2" fillId="4" borderId="25" xfId="0" applyFont="1" applyFill="1" applyBorder="1" applyAlignment="1">
      <alignment horizontal="center" textRotation="90" wrapText="1" shrinkToFit="1"/>
    </xf>
    <xf numFmtId="1" fontId="5" fillId="4" borderId="26" xfId="0" applyNumberFormat="1" applyFont="1" applyFill="1" applyBorder="1" applyAlignment="1">
      <alignment horizontal="center" vertical="center" wrapText="1"/>
    </xf>
    <xf numFmtId="1" fontId="5" fillId="4" borderId="27" xfId="0" applyNumberFormat="1" applyFont="1" applyFill="1" applyBorder="1" applyAlignment="1">
      <alignment horizontal="center" vertical="center" wrapText="1"/>
    </xf>
    <xf numFmtId="1" fontId="5" fillId="4" borderId="27" xfId="0" applyNumberFormat="1" applyFont="1" applyFill="1" applyBorder="1" applyAlignment="1" quotePrefix="1">
      <alignment horizontal="center" vertical="center" wrapText="1"/>
    </xf>
    <xf numFmtId="9" fontId="5" fillId="20" borderId="11" xfId="0" applyNumberFormat="1" applyFont="1" applyFill="1" applyBorder="1" applyAlignment="1">
      <alignment horizontal="center" vertical="center" wrapText="1"/>
    </xf>
    <xf numFmtId="3" fontId="5" fillId="26" borderId="11" xfId="0" applyNumberFormat="1" applyFont="1" applyFill="1" applyBorder="1" applyAlignment="1">
      <alignment horizontal="center" vertical="center" wrapText="1"/>
    </xf>
    <xf numFmtId="9" fontId="4" fillId="26" borderId="11" xfId="0" applyNumberFormat="1" applyFont="1" applyFill="1" applyBorder="1" applyAlignment="1">
      <alignment horizontal="center" vertical="center" wrapText="1"/>
    </xf>
    <xf numFmtId="9" fontId="5" fillId="26" borderId="11" xfId="0" applyNumberFormat="1" applyFont="1" applyFill="1" applyBorder="1" applyAlignment="1">
      <alignment horizontal="center" vertical="center" wrapText="1"/>
    </xf>
    <xf numFmtId="3" fontId="1" fillId="26" borderId="11" xfId="0" applyNumberFormat="1" applyFont="1" applyFill="1" applyBorder="1" applyAlignment="1">
      <alignment horizontal="center" vertical="center" wrapText="1"/>
    </xf>
    <xf numFmtId="1" fontId="5" fillId="26" borderId="11" xfId="0" applyNumberFormat="1" applyFont="1" applyFill="1" applyBorder="1" applyAlignment="1">
      <alignment horizontal="center" vertical="center" wrapText="1"/>
    </xf>
    <xf numFmtId="1" fontId="1" fillId="26" borderId="11" xfId="0" applyNumberFormat="1" applyFont="1" applyFill="1" applyBorder="1" applyAlignment="1">
      <alignment horizontal="center" vertical="center" wrapText="1"/>
    </xf>
    <xf numFmtId="1" fontId="5" fillId="26" borderId="21" xfId="0" applyNumberFormat="1" applyFont="1" applyFill="1" applyBorder="1" applyAlignment="1">
      <alignment horizontal="center" vertical="center" wrapText="1"/>
    </xf>
    <xf numFmtId="1" fontId="5" fillId="26" borderId="27" xfId="0" applyNumberFormat="1" applyFont="1" applyFill="1" applyBorder="1" applyAlignment="1">
      <alignment horizontal="center" vertical="center" wrapText="1"/>
    </xf>
    <xf numFmtId="0" fontId="13" fillId="0" borderId="11" xfId="0" applyFont="1" applyBorder="1" applyAlignment="1">
      <alignment horizontal="left" vertical="center" wrapText="1"/>
    </xf>
    <xf numFmtId="1" fontId="5" fillId="26" borderId="10" xfId="0" applyNumberFormat="1" applyFont="1" applyFill="1" applyBorder="1" applyAlignment="1">
      <alignment horizontal="center" vertical="center" wrapText="1"/>
    </xf>
    <xf numFmtId="1" fontId="1" fillId="5"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11" xfId="0" applyFill="1" applyBorder="1" applyAlignment="1" quotePrefix="1">
      <alignment horizontal="center" vertical="center" wrapText="1"/>
    </xf>
    <xf numFmtId="0" fontId="0" fillId="25" borderId="11" xfId="0" applyFill="1" applyBorder="1" applyAlignment="1">
      <alignment horizontal="center" vertical="center" wrapText="1"/>
    </xf>
    <xf numFmtId="3" fontId="1" fillId="25" borderId="11" xfId="0" applyNumberFormat="1" applyFont="1" applyFill="1" applyBorder="1" applyAlignment="1" quotePrefix="1">
      <alignment horizontal="center" vertical="center" wrapText="1"/>
    </xf>
    <xf numFmtId="0" fontId="0" fillId="25" borderId="11" xfId="0" applyFill="1" applyBorder="1" applyAlignment="1" quotePrefix="1">
      <alignment horizontal="center" vertical="center" wrapText="1"/>
    </xf>
    <xf numFmtId="1" fontId="1" fillId="25" borderId="11" xfId="0" applyNumberFormat="1" applyFont="1" applyFill="1" applyBorder="1" applyAlignment="1">
      <alignment horizontal="center" vertical="center" wrapText="1"/>
    </xf>
    <xf numFmtId="0" fontId="0" fillId="0" borderId="0" xfId="0" applyAlignment="1">
      <alignment horizontal="center" vertical="center"/>
    </xf>
    <xf numFmtId="1" fontId="7" fillId="0" borderId="10" xfId="0" applyNumberFormat="1" applyFont="1" applyBorder="1" applyAlignment="1">
      <alignment horizontal="center" vertical="center" wrapText="1"/>
    </xf>
    <xf numFmtId="1" fontId="1" fillId="5" borderId="10" xfId="0" applyNumberFormat="1" applyFont="1" applyFill="1" applyBorder="1" applyAlignment="1">
      <alignment horizontal="center" vertical="center" wrapText="1"/>
    </xf>
    <xf numFmtId="1" fontId="7" fillId="0" borderId="10" xfId="0" applyNumberFormat="1" applyFont="1" applyFill="1" applyBorder="1" applyAlignment="1">
      <alignment horizontal="center" vertical="center" wrapText="1"/>
    </xf>
    <xf numFmtId="1" fontId="7" fillId="4" borderId="10" xfId="0" applyNumberFormat="1" applyFont="1" applyFill="1" applyBorder="1" applyAlignment="1">
      <alignment horizontal="center" vertical="center" wrapText="1"/>
    </xf>
    <xf numFmtId="1" fontId="7" fillId="11" borderId="10" xfId="0" applyNumberFormat="1" applyFont="1" applyFill="1" applyBorder="1" applyAlignment="1">
      <alignment horizontal="center" vertical="center" wrapText="1"/>
    </xf>
    <xf numFmtId="1" fontId="0" fillId="0" borderId="0" xfId="0" applyNumberFormat="1" applyAlignment="1">
      <alignment horizontal="center"/>
    </xf>
    <xf numFmtId="0" fontId="12" fillId="7" borderId="0" xfId="0" applyFont="1" applyFill="1" applyBorder="1" applyAlignment="1">
      <alignment horizontal="center"/>
    </xf>
    <xf numFmtId="0" fontId="12" fillId="25" borderId="0" xfId="0" applyFont="1" applyFill="1" applyBorder="1" applyAlignment="1">
      <alignment horizontal="center"/>
    </xf>
    <xf numFmtId="0" fontId="5" fillId="4" borderId="11" xfId="0" applyFont="1" applyFill="1" applyBorder="1" applyAlignment="1">
      <alignment horizontal="center" vertical="center" wrapText="1"/>
    </xf>
    <xf numFmtId="0" fontId="5" fillId="4" borderId="11" xfId="0" applyFont="1" applyFill="1" applyBorder="1" applyAlignment="1">
      <alignment horizontal="center" vertical="center"/>
    </xf>
    <xf numFmtId="0" fontId="2" fillId="4" borderId="13" xfId="0" applyFont="1" applyFill="1" applyBorder="1" applyAlignment="1">
      <alignment horizontal="center"/>
    </xf>
    <xf numFmtId="0" fontId="2" fillId="4" borderId="13" xfId="0" applyFont="1" applyFill="1" applyBorder="1" applyAlignment="1">
      <alignment horizontal="center" textRotation="90" wrapText="1"/>
    </xf>
    <xf numFmtId="0" fontId="5" fillId="4" borderId="0" xfId="0" applyFont="1" applyFill="1" applyAlignment="1">
      <alignment horizontal="center" vertical="center" wrapText="1"/>
    </xf>
    <xf numFmtId="0" fontId="0" fillId="0" borderId="11" xfId="0" applyFont="1" applyFill="1" applyBorder="1" applyAlignment="1">
      <alignment horizontal="center" vertical="center" wrapText="1"/>
    </xf>
    <xf numFmtId="3" fontId="6" fillId="0" borderId="0" xfId="0" applyNumberFormat="1" applyFont="1" applyAlignment="1">
      <alignment horizontal="center" vertical="center"/>
    </xf>
    <xf numFmtId="0" fontId="12" fillId="7" borderId="0" xfId="0" applyFont="1" applyFill="1" applyBorder="1" applyAlignment="1">
      <alignment horizontal="center" vertical="center"/>
    </xf>
    <xf numFmtId="0" fontId="0" fillId="26" borderId="0" xfId="0" applyFill="1" applyAlignment="1">
      <alignment horizontal="center" vertical="center"/>
    </xf>
    <xf numFmtId="0" fontId="4" fillId="3" borderId="11"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2" fillId="3" borderId="11" xfId="0" applyFont="1" applyFill="1" applyBorder="1" applyAlignment="1">
      <alignment horizontal="left" vertical="center" wrapText="1"/>
    </xf>
    <xf numFmtId="1" fontId="14" fillId="5" borderId="11" xfId="0" applyNumberFormat="1" applyFont="1" applyFill="1" applyBorder="1" applyAlignment="1">
      <alignment horizontal="center" vertical="center" wrapText="1"/>
    </xf>
    <xf numFmtId="0" fontId="15" fillId="0" borderId="0" xfId="0" applyFont="1" applyAlignment="1">
      <alignment horizontal="center" vertical="center"/>
    </xf>
    <xf numFmtId="0" fontId="0" fillId="10" borderId="11" xfId="0"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ill="1" applyBorder="1" applyAlignment="1">
      <alignment horizontal="center" vertical="center" wrapText="1"/>
    </xf>
    <xf numFmtId="3" fontId="1" fillId="25" borderId="11" xfId="0" applyNumberFormat="1" applyFont="1" applyFill="1" applyBorder="1" applyAlignment="1">
      <alignment horizontal="center" vertical="center" wrapText="1"/>
    </xf>
    <xf numFmtId="0" fontId="2" fillId="0" borderId="0" xfId="0" applyFont="1" applyBorder="1" applyAlignment="1">
      <alignment horizontal="center" textRotation="90" wrapText="1" shrinkToFit="1"/>
    </xf>
    <xf numFmtId="9" fontId="5" fillId="20" borderId="0" xfId="0" applyNumberFormat="1" applyFont="1" applyFill="1" applyBorder="1" applyAlignment="1">
      <alignment horizontal="center" vertical="center" wrapText="1"/>
    </xf>
    <xf numFmtId="9" fontId="5" fillId="0" borderId="0" xfId="0" applyNumberFormat="1" applyFont="1" applyFill="1" applyBorder="1" applyAlignment="1">
      <alignment horizontal="center" vertical="center" wrapText="1"/>
    </xf>
    <xf numFmtId="9" fontId="5" fillId="26" borderId="0" xfId="0" applyNumberFormat="1" applyFont="1" applyFill="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center"/>
    </xf>
    <xf numFmtId="0" fontId="0" fillId="0" borderId="0" xfId="0" applyFont="1" applyFill="1" applyBorder="1" applyAlignment="1">
      <alignment/>
    </xf>
    <xf numFmtId="0" fontId="0" fillId="0" borderId="0" xfId="0" applyFont="1" applyBorder="1" applyAlignment="1">
      <alignment horizontal="center" wrapText="1"/>
    </xf>
    <xf numFmtId="0" fontId="0" fillId="20" borderId="0" xfId="0" applyFont="1" applyFill="1" applyBorder="1" applyAlignment="1">
      <alignment horizontal="center" wrapText="1"/>
    </xf>
    <xf numFmtId="0" fontId="2" fillId="26" borderId="0" xfId="0" applyFont="1" applyFill="1" applyBorder="1" applyAlignment="1">
      <alignment horizontal="center" textRotation="90" wrapText="1" shrinkToFit="1"/>
    </xf>
    <xf numFmtId="0" fontId="2" fillId="0" borderId="0" xfId="0" applyFont="1" applyBorder="1" applyAlignment="1">
      <alignment horizontal="center" textRotation="90" wrapText="1" shrinkToFit="1"/>
    </xf>
    <xf numFmtId="0" fontId="2" fillId="20" borderId="0" xfId="0" applyFont="1" applyFill="1" applyBorder="1" applyAlignment="1">
      <alignment horizontal="center" textRotation="90" wrapText="1" shrinkToFit="1"/>
    </xf>
    <xf numFmtId="0" fontId="2" fillId="0" borderId="0" xfId="0" applyFont="1" applyFill="1" applyBorder="1" applyAlignment="1">
      <alignment horizontal="center" textRotation="90" wrapText="1" shrinkToFit="1"/>
    </xf>
    <xf numFmtId="0" fontId="0" fillId="0" borderId="0" xfId="0" applyFont="1" applyBorder="1" applyAlignment="1">
      <alignment/>
    </xf>
    <xf numFmtId="0" fontId="0" fillId="26" borderId="0" xfId="0" applyFont="1" applyFill="1" applyBorder="1" applyAlignment="1">
      <alignment horizontal="center" textRotation="90" wrapText="1" shrinkToFit="1"/>
    </xf>
    <xf numFmtId="0" fontId="0" fillId="0" borderId="0" xfId="0" applyFont="1" applyBorder="1" applyAlignment="1">
      <alignment horizontal="center" vertical="center" wrapText="1"/>
    </xf>
    <xf numFmtId="9" fontId="1" fillId="0" borderId="0"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9" fontId="5" fillId="0" borderId="0" xfId="0" applyNumberFormat="1" applyFont="1" applyFill="1" applyBorder="1" applyAlignment="1" quotePrefix="1">
      <alignment horizontal="center" vertical="center" wrapText="1"/>
    </xf>
    <xf numFmtId="0" fontId="2" fillId="0" borderId="0" xfId="0" applyFont="1" applyBorder="1" applyAlignment="1" quotePrefix="1">
      <alignment horizontal="center" vertical="center" wrapText="1"/>
    </xf>
    <xf numFmtId="9" fontId="1" fillId="20" borderId="0"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5" fillId="26" borderId="0" xfId="0" applyFont="1" applyFill="1" applyBorder="1" applyAlignment="1" quotePrefix="1">
      <alignment horizontal="center" vertical="center" wrapText="1"/>
    </xf>
    <xf numFmtId="0" fontId="5" fillId="0" borderId="0" xfId="0" applyFont="1" applyFill="1" applyBorder="1" applyAlignment="1" quotePrefix="1">
      <alignment horizontal="center" vertical="center" wrapText="1"/>
    </xf>
    <xf numFmtId="0" fontId="0" fillId="0" borderId="0" xfId="0" applyFont="1" applyBorder="1" applyAlignment="1">
      <alignment horizontal="center"/>
    </xf>
    <xf numFmtId="0" fontId="0" fillId="0" borderId="0" xfId="0" applyFont="1" applyFill="1" applyBorder="1" applyAlignment="1">
      <alignment/>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2" fillId="26" borderId="0" xfId="0" applyFont="1" applyFill="1" applyBorder="1" applyAlignment="1">
      <alignment horizontal="center" vertical="center" wrapText="1" shrinkToFit="1"/>
    </xf>
    <xf numFmtId="0" fontId="2" fillId="0" borderId="0" xfId="0" applyFont="1" applyFill="1" applyBorder="1" applyAlignment="1">
      <alignment horizontal="center" vertical="center" wrapText="1" shrinkToFit="1"/>
    </xf>
    <xf numFmtId="0" fontId="19" fillId="0" borderId="0" xfId="0" applyFont="1" applyBorder="1" applyAlignment="1">
      <alignment horizontal="left" vertical="center" wrapText="1"/>
    </xf>
    <xf numFmtId="0" fontId="19" fillId="26" borderId="0" xfId="0" applyFont="1" applyFill="1" applyBorder="1" applyAlignment="1">
      <alignment horizontal="center" textRotation="90" wrapText="1" shrinkToFit="1"/>
    </xf>
    <xf numFmtId="0" fontId="19" fillId="0" borderId="0" xfId="0" applyFont="1" applyFill="1" applyBorder="1" applyAlignment="1">
      <alignment horizontal="left" vertical="center" wrapText="1"/>
    </xf>
    <xf numFmtId="0" fontId="21" fillId="0" borderId="0" xfId="0" applyFont="1" applyBorder="1" applyAlignment="1">
      <alignment/>
    </xf>
    <xf numFmtId="9" fontId="1" fillId="0" borderId="0" xfId="0" applyNumberFormat="1" applyFont="1" applyFill="1" applyBorder="1" applyAlignment="1" quotePrefix="1">
      <alignment horizontal="center" vertical="center" wrapText="1"/>
    </xf>
    <xf numFmtId="0" fontId="2" fillId="24" borderId="0" xfId="0" applyFont="1" applyFill="1" applyBorder="1" applyAlignment="1">
      <alignment horizontal="center" textRotation="90" wrapText="1" shrinkToFit="1"/>
    </xf>
    <xf numFmtId="0" fontId="2" fillId="4" borderId="0" xfId="0" applyFont="1" applyFill="1" applyBorder="1" applyAlignment="1">
      <alignment horizontal="center" textRotation="90" wrapText="1" shrinkToFit="1"/>
    </xf>
    <xf numFmtId="0" fontId="22" fillId="0" borderId="0" xfId="0" applyFont="1" applyFill="1" applyBorder="1" applyAlignment="1">
      <alignment horizontal="center" vertical="center"/>
    </xf>
    <xf numFmtId="9" fontId="5" fillId="0" borderId="0" xfId="0" applyNumberFormat="1" applyFont="1" applyBorder="1" applyAlignment="1">
      <alignment horizontal="center" vertical="center" wrapText="1"/>
    </xf>
    <xf numFmtId="9" fontId="1" fillId="0" borderId="0" xfId="0" applyNumberFormat="1" applyFont="1" applyBorder="1" applyAlignment="1">
      <alignment horizontal="center" vertical="center" wrapText="1"/>
    </xf>
    <xf numFmtId="0" fontId="0" fillId="0" borderId="0" xfId="0" applyFont="1" applyFill="1" applyBorder="1" applyAlignment="1">
      <alignment horizontal="center" vertical="center"/>
    </xf>
    <xf numFmtId="1" fontId="5" fillId="26" borderId="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3" fillId="0" borderId="0" xfId="0" applyFont="1" applyFill="1" applyBorder="1" applyAlignment="1">
      <alignment horizontal="left" vertical="center" wrapText="1" shrinkToFit="1"/>
    </xf>
    <xf numFmtId="0" fontId="23" fillId="0" borderId="0" xfId="0" applyFont="1" applyFill="1" applyBorder="1" applyAlignment="1">
      <alignment vertical="center"/>
    </xf>
    <xf numFmtId="0" fontId="23" fillId="0" borderId="0" xfId="0" applyFont="1" applyFill="1" applyBorder="1" applyAlignment="1">
      <alignment horizontal="left" vertical="center"/>
    </xf>
    <xf numFmtId="0" fontId="2" fillId="0" borderId="0" xfId="0" applyFont="1" applyBorder="1" applyAlignment="1">
      <alignment horizontal="center" wrapText="1" shrinkToFit="1"/>
    </xf>
    <xf numFmtId="3" fontId="5" fillId="26" borderId="0" xfId="0" applyNumberFormat="1" applyFont="1" applyFill="1" applyBorder="1" applyAlignment="1">
      <alignment horizontal="center" vertical="center" wrapText="1"/>
    </xf>
    <xf numFmtId="9" fontId="4" fillId="26" borderId="0" xfId="0" applyNumberFormat="1" applyFont="1" applyFill="1" applyBorder="1" applyAlignment="1">
      <alignment horizontal="center" vertical="center" wrapText="1"/>
    </xf>
    <xf numFmtId="1" fontId="1" fillId="26" borderId="0" xfId="0" applyNumberFormat="1" applyFont="1" applyFill="1" applyBorder="1" applyAlignment="1">
      <alignment horizontal="center" vertical="center" wrapText="1"/>
    </xf>
    <xf numFmtId="3" fontId="5" fillId="0" borderId="0" xfId="0" applyNumberFormat="1" applyFont="1" applyBorder="1" applyAlignment="1">
      <alignment horizontal="center" vertical="center" wrapText="1"/>
    </xf>
    <xf numFmtId="9" fontId="4" fillId="24" borderId="0" xfId="0" applyNumberFormat="1" applyFont="1" applyFill="1" applyBorder="1" applyAlignment="1">
      <alignment horizontal="center" vertical="center" wrapText="1"/>
    </xf>
    <xf numFmtId="1" fontId="5" fillId="0" borderId="0" xfId="0" applyNumberFormat="1" applyFont="1" applyFill="1" applyBorder="1" applyAlignment="1">
      <alignment horizontal="center" vertical="center" wrapText="1"/>
    </xf>
    <xf numFmtId="1" fontId="1" fillId="0" borderId="0" xfId="0" applyNumberFormat="1" applyFont="1" applyFill="1" applyBorder="1" applyAlignment="1">
      <alignment horizontal="center" vertical="center" wrapText="1"/>
    </xf>
    <xf numFmtId="1" fontId="5" fillId="0" borderId="0" xfId="0" applyNumberFormat="1" applyFont="1" applyFill="1" applyBorder="1" applyAlignment="1" quotePrefix="1">
      <alignment horizontal="center" vertical="center" wrapText="1"/>
    </xf>
    <xf numFmtId="3" fontId="1" fillId="0" borderId="0" xfId="0" applyNumberFormat="1" applyFont="1" applyBorder="1" applyAlignment="1">
      <alignment horizontal="center" vertical="center" wrapText="1"/>
    </xf>
    <xf numFmtId="3" fontId="1" fillId="0" borderId="0" xfId="0" applyNumberFormat="1" applyFont="1" applyFill="1" applyBorder="1" applyAlignment="1" quotePrefix="1">
      <alignment horizontal="center" vertical="center" wrapText="1"/>
    </xf>
    <xf numFmtId="3" fontId="1" fillId="0" borderId="0" xfId="0" applyNumberFormat="1" applyFont="1" applyFill="1" applyBorder="1" applyAlignment="1">
      <alignment horizontal="center" vertical="center" wrapText="1"/>
    </xf>
    <xf numFmtId="164" fontId="5" fillId="0" borderId="0" xfId="0" applyNumberFormat="1" applyFont="1" applyBorder="1" applyAlignment="1">
      <alignment horizontal="center" vertical="center" wrapText="1"/>
    </xf>
    <xf numFmtId="1" fontId="5" fillId="20" borderId="0" xfId="0" applyNumberFormat="1" applyFont="1" applyFill="1" applyBorder="1" applyAlignment="1">
      <alignment horizontal="center" vertical="center" wrapText="1"/>
    </xf>
    <xf numFmtId="0" fontId="2" fillId="4" borderId="0" xfId="0" applyFont="1" applyFill="1" applyBorder="1" applyAlignment="1">
      <alignment horizontal="center" textRotation="90" wrapText="1" shrinkToFit="1"/>
    </xf>
    <xf numFmtId="9" fontId="5" fillId="4" borderId="0" xfId="0" applyNumberFormat="1" applyFont="1" applyFill="1" applyBorder="1" applyAlignment="1">
      <alignment horizontal="center" vertical="center" wrapText="1"/>
    </xf>
    <xf numFmtId="0" fontId="0" fillId="4" borderId="0" xfId="0" applyFont="1" applyFill="1" applyBorder="1" applyAlignment="1">
      <alignment/>
    </xf>
    <xf numFmtId="9" fontId="1" fillId="4" borderId="0" xfId="0" applyNumberFormat="1" applyFont="1" applyFill="1" applyBorder="1" applyAlignment="1">
      <alignment horizontal="left" vertical="center"/>
    </xf>
    <xf numFmtId="1" fontId="1" fillId="0" borderId="0" xfId="0" applyNumberFormat="1" applyFont="1" applyFill="1" applyBorder="1" applyAlignment="1" quotePrefix="1">
      <alignment horizontal="center" vertical="center" wrapText="1"/>
    </xf>
    <xf numFmtId="0" fontId="1" fillId="0" borderId="0" xfId="0" applyFont="1" applyFill="1" applyBorder="1" applyAlignment="1" quotePrefix="1">
      <alignment horizontal="center" vertical="center" wrapText="1"/>
    </xf>
    <xf numFmtId="9" fontId="1" fillId="0" borderId="0" xfId="0" applyNumberFormat="1" applyFont="1" applyFill="1" applyBorder="1" applyAlignment="1">
      <alignment horizontal="right" vertical="center"/>
    </xf>
    <xf numFmtId="1" fontId="5" fillId="4" borderId="0" xfId="0" applyNumberFormat="1" applyFont="1" applyFill="1" applyBorder="1" applyAlignment="1">
      <alignment horizontal="center" vertical="center" wrapText="1"/>
    </xf>
    <xf numFmtId="1" fontId="5" fillId="4" borderId="0" xfId="0" applyNumberFormat="1" applyFont="1" applyFill="1" applyBorder="1" applyAlignment="1" quotePrefix="1">
      <alignment horizontal="center" vertical="center" wrapText="1"/>
    </xf>
    <xf numFmtId="4" fontId="0" fillId="0" borderId="0" xfId="0" applyNumberFormat="1" applyAlignment="1">
      <alignment/>
    </xf>
    <xf numFmtId="9" fontId="0" fillId="0" borderId="0" xfId="59" applyAlignment="1">
      <alignment/>
    </xf>
    <xf numFmtId="3" fontId="0" fillId="0" borderId="0" xfId="0" applyNumberFormat="1" applyAlignment="1">
      <alignment/>
    </xf>
    <xf numFmtId="0" fontId="19" fillId="0" borderId="28" xfId="0" applyFont="1" applyFill="1" applyBorder="1" applyAlignment="1">
      <alignment horizontal="right" vertical="center" wrapText="1"/>
    </xf>
    <xf numFmtId="0" fontId="0" fillId="0" borderId="29" xfId="0" applyFont="1" applyBorder="1" applyAlignment="1">
      <alignment/>
    </xf>
    <xf numFmtId="3" fontId="5" fillId="0" borderId="29" xfId="0" applyNumberFormat="1" applyFont="1" applyBorder="1" applyAlignment="1">
      <alignment horizontal="center" vertical="center" wrapText="1"/>
    </xf>
    <xf numFmtId="9" fontId="4" fillId="24" borderId="29" xfId="0" applyNumberFormat="1" applyFont="1" applyFill="1" applyBorder="1" applyAlignment="1">
      <alignment horizontal="center" vertical="center" wrapText="1"/>
    </xf>
    <xf numFmtId="0" fontId="0" fillId="0" borderId="30" xfId="0" applyFont="1" applyBorder="1" applyAlignment="1">
      <alignment/>
    </xf>
    <xf numFmtId="0" fontId="24" fillId="7" borderId="11" xfId="0" applyFont="1" applyFill="1" applyBorder="1" applyAlignment="1">
      <alignment horizontal="center" vertical="center" wrapText="1"/>
    </xf>
    <xf numFmtId="0" fontId="0" fillId="0" borderId="0" xfId="0" applyAlignment="1" quotePrefix="1">
      <alignment horizontal="left"/>
    </xf>
    <xf numFmtId="0" fontId="42" fillId="0" borderId="0" xfId="0" applyFont="1" applyBorder="1" applyAlignment="1">
      <alignment horizontal="center" vertical="center"/>
    </xf>
    <xf numFmtId="0" fontId="42" fillId="0" borderId="0" xfId="0" applyFont="1" applyAlignment="1">
      <alignment horizontal="center" vertical="center"/>
    </xf>
    <xf numFmtId="0" fontId="42" fillId="25" borderId="11" xfId="0" applyFont="1" applyFill="1" applyBorder="1" applyAlignment="1">
      <alignment horizontal="center" vertical="center"/>
    </xf>
    <xf numFmtId="0" fontId="42" fillId="0" borderId="11" xfId="0" applyFont="1" applyBorder="1" applyAlignment="1">
      <alignment horizontal="center" vertical="center"/>
    </xf>
    <xf numFmtId="0" fontId="42" fillId="0" borderId="0" xfId="0" applyFont="1" applyAlignment="1">
      <alignment vertical="center"/>
    </xf>
    <xf numFmtId="0" fontId="42" fillId="26" borderId="0" xfId="0" applyFont="1" applyFill="1" applyAlignment="1">
      <alignment vertical="center"/>
    </xf>
    <xf numFmtId="0" fontId="42" fillId="25" borderId="0" xfId="0" applyFont="1" applyFill="1" applyAlignment="1">
      <alignment vertical="center"/>
    </xf>
    <xf numFmtId="0" fontId="42" fillId="0" borderId="0" xfId="0" applyFont="1" applyAlignment="1">
      <alignment horizontal="left" vertical="center"/>
    </xf>
    <xf numFmtId="0" fontId="42" fillId="26" borderId="0" xfId="0" applyFont="1" applyFill="1" applyAlignment="1">
      <alignment horizontal="center" vertical="center"/>
    </xf>
    <xf numFmtId="0" fontId="42" fillId="7" borderId="0" xfId="0" applyFont="1" applyFill="1" applyAlignment="1">
      <alignment vertical="center"/>
    </xf>
    <xf numFmtId="0" fontId="42" fillId="4" borderId="11" xfId="0" applyFont="1" applyFill="1" applyBorder="1" applyAlignment="1">
      <alignment horizontal="center" vertical="center"/>
    </xf>
    <xf numFmtId="0" fontId="42" fillId="20" borderId="11" xfId="0" applyFont="1" applyFill="1" applyBorder="1" applyAlignment="1" quotePrefix="1">
      <alignment horizontal="center" vertical="center"/>
    </xf>
    <xf numFmtId="0" fontId="42" fillId="0" borderId="11" xfId="0" applyFont="1" applyFill="1" applyBorder="1" applyAlignment="1" quotePrefix="1">
      <alignment horizontal="center" vertical="center"/>
    </xf>
    <xf numFmtId="0" fontId="42" fillId="3" borderId="0" xfId="0" applyFont="1" applyFill="1" applyAlignment="1">
      <alignment vertical="center"/>
    </xf>
    <xf numFmtId="0" fontId="42" fillId="4" borderId="0" xfId="0" applyFont="1" applyFill="1" applyAlignment="1">
      <alignment vertical="center"/>
    </xf>
    <xf numFmtId="0" fontId="42" fillId="0" borderId="10" xfId="0" applyFont="1" applyBorder="1" applyAlignment="1">
      <alignment horizontal="center" vertical="center"/>
    </xf>
    <xf numFmtId="0" fontId="42" fillId="20" borderId="11" xfId="0" applyFont="1" applyFill="1" applyBorder="1" applyAlignment="1">
      <alignment horizontal="center" vertical="center"/>
    </xf>
    <xf numFmtId="0" fontId="42" fillId="0" borderId="11" xfId="0" applyFont="1" applyFill="1" applyBorder="1" applyAlignment="1">
      <alignment horizontal="center" vertical="center"/>
    </xf>
    <xf numFmtId="0" fontId="42" fillId="10" borderId="11" xfId="0" applyFont="1" applyFill="1" applyBorder="1" applyAlignment="1">
      <alignment horizontal="center" vertical="center"/>
    </xf>
    <xf numFmtId="0" fontId="42" fillId="0" borderId="11" xfId="0" applyFont="1" applyBorder="1" applyAlignment="1">
      <alignment horizontal="left" vertical="center"/>
    </xf>
    <xf numFmtId="0" fontId="42" fillId="25" borderId="0" xfId="0" applyFont="1" applyFill="1" applyAlignment="1">
      <alignment horizontal="center" vertical="center"/>
    </xf>
    <xf numFmtId="0" fontId="42" fillId="22" borderId="0" xfId="0" applyFont="1" applyFill="1" applyAlignment="1">
      <alignment horizontal="center" vertical="center"/>
    </xf>
    <xf numFmtId="0" fontId="42" fillId="22" borderId="0" xfId="0" applyFont="1" applyFill="1" applyAlignment="1">
      <alignment vertical="center"/>
    </xf>
    <xf numFmtId="0" fontId="4" fillId="25" borderId="0" xfId="0" applyFont="1" applyFill="1" applyAlignment="1">
      <alignment horizontal="center" vertical="center"/>
    </xf>
    <xf numFmtId="0" fontId="42" fillId="4" borderId="0" xfId="0" applyFont="1" applyFill="1" applyAlignment="1">
      <alignment horizontal="right" vertical="center"/>
    </xf>
    <xf numFmtId="0" fontId="4" fillId="4" borderId="0" xfId="0" applyFont="1" applyFill="1" applyAlignment="1">
      <alignment horizontal="center" vertical="center"/>
    </xf>
    <xf numFmtId="0" fontId="42" fillId="27" borderId="0" xfId="0" applyFont="1" applyFill="1" applyAlignment="1">
      <alignment horizontal="center" vertical="center"/>
    </xf>
    <xf numFmtId="0" fontId="4" fillId="27" borderId="0" xfId="0" applyFont="1" applyFill="1" applyAlignment="1">
      <alignment horizontal="center" vertical="center"/>
    </xf>
    <xf numFmtId="0" fontId="43" fillId="27" borderId="0" xfId="0" applyFont="1" applyFill="1" applyAlignment="1">
      <alignment horizontal="center" vertical="center"/>
    </xf>
    <xf numFmtId="0" fontId="43" fillId="25" borderId="0" xfId="0" applyFont="1" applyFill="1" applyAlignment="1">
      <alignment horizontal="center" vertical="center"/>
    </xf>
    <xf numFmtId="0" fontId="2" fillId="4" borderId="0" xfId="0" applyFont="1" applyFill="1" applyBorder="1" applyAlignment="1">
      <alignment horizontal="center" textRotation="90"/>
    </xf>
    <xf numFmtId="0" fontId="2" fillId="4" borderId="0" xfId="0" applyFont="1" applyFill="1" applyBorder="1" applyAlignment="1">
      <alignment horizontal="center" textRotation="90" wrapText="1"/>
    </xf>
    <xf numFmtId="0" fontId="2" fillId="5" borderId="0" xfId="0" applyFont="1" applyFill="1" applyBorder="1" applyAlignment="1">
      <alignment horizontal="center" textRotation="90" wrapText="1" shrinkToFit="1"/>
    </xf>
    <xf numFmtId="0" fontId="2" fillId="11" borderId="0" xfId="0" applyFont="1" applyFill="1" applyBorder="1" applyAlignment="1">
      <alignment horizontal="center" textRotation="90" wrapText="1" shrinkToFit="1"/>
    </xf>
    <xf numFmtId="0" fontId="2" fillId="22" borderId="0" xfId="0" applyFont="1" applyFill="1" applyBorder="1" applyAlignment="1">
      <alignment horizontal="center" textRotation="90" wrapText="1" shrinkToFit="1"/>
    </xf>
    <xf numFmtId="3" fontId="47" fillId="5" borderId="0" xfId="0" applyNumberFormat="1" applyFont="1" applyFill="1" applyBorder="1" applyAlignment="1">
      <alignment horizontal="center" vertical="center" wrapText="1"/>
    </xf>
    <xf numFmtId="3" fontId="9" fillId="5" borderId="0" xfId="0" applyNumberFormat="1" applyFont="1" applyFill="1" applyBorder="1" applyAlignment="1">
      <alignment horizontal="center" vertical="center" wrapText="1"/>
    </xf>
    <xf numFmtId="0" fontId="0" fillId="0" borderId="0" xfId="0" applyBorder="1" applyAlignment="1">
      <alignment horizontal="center" vertical="center"/>
    </xf>
    <xf numFmtId="3" fontId="9" fillId="0" borderId="0" xfId="0" applyNumberFormat="1" applyFont="1" applyFill="1" applyBorder="1" applyAlignment="1">
      <alignment horizontal="center" vertical="center" wrapText="1"/>
    </xf>
    <xf numFmtId="0" fontId="14" fillId="0" borderId="0" xfId="0" applyFont="1" applyFill="1" applyBorder="1" applyAlignment="1">
      <alignment horizontal="center" textRotation="90" wrapText="1" shrinkToFit="1"/>
    </xf>
    <xf numFmtId="0" fontId="44" fillId="7" borderId="0" xfId="0" applyFont="1" applyFill="1" applyBorder="1" applyAlignment="1">
      <alignment horizontal="center" vertical="center" wrapText="1"/>
    </xf>
    <xf numFmtId="0" fontId="45" fillId="7" borderId="0" xfId="0" applyFont="1" applyFill="1" applyBorder="1" applyAlignment="1">
      <alignment horizontal="center" vertical="center" wrapText="1"/>
    </xf>
    <xf numFmtId="0" fontId="24" fillId="7" borderId="0"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46" fillId="7" borderId="0" xfId="0" applyFont="1" applyFill="1" applyBorder="1" applyAlignment="1">
      <alignment horizontal="center" vertical="center" wrapText="1"/>
    </xf>
    <xf numFmtId="0" fontId="0" fillId="26" borderId="0" xfId="0" applyFill="1" applyBorder="1" applyAlignment="1">
      <alignment horizontal="center" vertical="center"/>
    </xf>
    <xf numFmtId="0" fontId="0"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0" fillId="0" borderId="0" xfId="0" applyBorder="1" applyAlignment="1">
      <alignment vertical="center"/>
    </xf>
    <xf numFmtId="0" fontId="1" fillId="0" borderId="0" xfId="0" applyFont="1" applyBorder="1" applyAlignment="1" quotePrefix="1">
      <alignment horizontal="left" vertical="center"/>
    </xf>
    <xf numFmtId="0" fontId="4" fillId="0" borderId="0" xfId="0" applyFont="1" applyBorder="1" applyAlignment="1">
      <alignment horizontal="right" vertical="center"/>
    </xf>
    <xf numFmtId="0" fontId="4" fillId="25" borderId="0" xfId="0" applyFont="1" applyFill="1" applyBorder="1" applyAlignment="1">
      <alignment horizontal="center" vertical="center"/>
    </xf>
    <xf numFmtId="0" fontId="4" fillId="27" borderId="0" xfId="0" applyFont="1" applyFill="1" applyBorder="1" applyAlignment="1">
      <alignment horizontal="center" vertical="center"/>
    </xf>
    <xf numFmtId="0" fontId="4" fillId="4"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3" borderId="0" xfId="0" applyFont="1" applyFill="1" applyBorder="1" applyAlignment="1">
      <alignment horizontal="center" vertical="center"/>
    </xf>
    <xf numFmtId="0" fontId="4" fillId="7" borderId="0" xfId="0" applyFont="1" applyFill="1" applyBorder="1" applyAlignment="1">
      <alignment horizontal="center" vertical="center"/>
    </xf>
    <xf numFmtId="0" fontId="4" fillId="24" borderId="0" xfId="0" applyFont="1" applyFill="1" applyBorder="1" applyAlignment="1">
      <alignment horizontal="center" vertical="center"/>
    </xf>
    <xf numFmtId="0" fontId="4" fillId="25" borderId="0" xfId="0" applyFont="1" applyFill="1" applyBorder="1" applyAlignment="1">
      <alignment horizontal="center" vertical="center"/>
    </xf>
    <xf numFmtId="0" fontId="4" fillId="22" borderId="0" xfId="0" applyFont="1" applyFill="1" applyBorder="1" applyAlignment="1">
      <alignment horizontal="center" vertical="center"/>
    </xf>
    <xf numFmtId="0" fontId="4" fillId="21" borderId="0" xfId="0" applyFont="1" applyFill="1" applyBorder="1" applyAlignment="1">
      <alignment horizontal="center" vertical="center"/>
    </xf>
    <xf numFmtId="0" fontId="4" fillId="20" borderId="0" xfId="0" applyFont="1" applyFill="1" applyBorder="1" applyAlignment="1">
      <alignment horizontal="center" vertical="center"/>
    </xf>
    <xf numFmtId="0" fontId="4" fillId="5" borderId="0" xfId="0" applyFont="1" applyFill="1" applyBorder="1" applyAlignment="1">
      <alignment horizontal="center" vertical="center"/>
    </xf>
    <xf numFmtId="0" fontId="9" fillId="22" borderId="0" xfId="0" applyFont="1" applyFill="1" applyBorder="1" applyAlignment="1">
      <alignment horizontal="center" vertical="center"/>
    </xf>
    <xf numFmtId="0" fontId="4" fillId="17" borderId="0" xfId="0" applyFont="1" applyFill="1" applyBorder="1" applyAlignment="1">
      <alignment horizontal="center" vertical="center"/>
    </xf>
    <xf numFmtId="3" fontId="9" fillId="3" borderId="0" xfId="0" applyNumberFormat="1" applyFont="1" applyFill="1" applyBorder="1" applyAlignment="1">
      <alignment horizontal="center" vertical="center" wrapText="1"/>
    </xf>
    <xf numFmtId="3" fontId="9" fillId="24" borderId="0" xfId="0" applyNumberFormat="1" applyFont="1" applyFill="1" applyBorder="1" applyAlignment="1">
      <alignment horizontal="center" vertical="center" wrapText="1"/>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14" fillId="0" borderId="0" xfId="0" applyFont="1" applyFill="1" applyBorder="1" applyAlignment="1">
      <alignment horizontal="center" vertical="center"/>
    </xf>
    <xf numFmtId="0" fontId="2" fillId="0" borderId="0" xfId="0" applyFont="1" applyBorder="1" applyAlignment="1">
      <alignment horizontal="left"/>
    </xf>
    <xf numFmtId="0" fontId="14" fillId="7" borderId="0" xfId="0" applyFont="1" applyFill="1" applyBorder="1" applyAlignment="1">
      <alignment horizontal="center" textRotation="90"/>
    </xf>
    <xf numFmtId="0" fontId="2" fillId="25" borderId="0" xfId="0" applyFont="1" applyFill="1" applyBorder="1" applyAlignment="1">
      <alignment horizontal="center" textRotation="90"/>
    </xf>
    <xf numFmtId="0" fontId="2" fillId="27" borderId="0" xfId="0" applyFont="1" applyFill="1" applyBorder="1" applyAlignment="1">
      <alignment horizontal="center" textRotation="90"/>
    </xf>
    <xf numFmtId="0" fontId="14" fillId="4" borderId="0" xfId="0" applyFont="1" applyFill="1" applyBorder="1" applyAlignment="1">
      <alignment horizontal="center"/>
    </xf>
    <xf numFmtId="0" fontId="14" fillId="5" borderId="0" xfId="0" applyFont="1" applyFill="1" applyBorder="1" applyAlignment="1">
      <alignment horizontal="center" textRotation="90" wrapText="1" shrinkToFit="1"/>
    </xf>
    <xf numFmtId="0" fontId="2" fillId="3" borderId="0" xfId="0" applyFont="1" applyFill="1" applyBorder="1" applyAlignment="1">
      <alignment horizontal="center" textRotation="90" wrapText="1" shrinkToFit="1"/>
    </xf>
    <xf numFmtId="0" fontId="48" fillId="25" borderId="0" xfId="0" applyFont="1" applyFill="1" applyBorder="1" applyAlignment="1">
      <alignment horizontal="center" textRotation="90" wrapText="1" shrinkToFit="1"/>
    </xf>
    <xf numFmtId="0" fontId="48" fillId="22" borderId="0" xfId="0" applyFont="1" applyFill="1" applyBorder="1" applyAlignment="1">
      <alignment horizontal="center" textRotation="90" wrapText="1" shrinkToFit="1"/>
    </xf>
    <xf numFmtId="0" fontId="48" fillId="24" borderId="0" xfId="0" applyFont="1" applyFill="1" applyBorder="1" applyAlignment="1">
      <alignment horizontal="center" textRotation="90" wrapText="1" shrinkToFit="1"/>
    </xf>
    <xf numFmtId="0" fontId="48" fillId="21" borderId="0" xfId="0" applyFont="1" applyFill="1" applyBorder="1" applyAlignment="1">
      <alignment horizontal="center" textRotation="90" wrapText="1" shrinkToFit="1"/>
    </xf>
    <xf numFmtId="0" fontId="48" fillId="20" borderId="0" xfId="0" applyFont="1" applyFill="1" applyBorder="1" applyAlignment="1">
      <alignment horizontal="center" textRotation="90" wrapText="1" shrinkToFit="1"/>
    </xf>
    <xf numFmtId="0" fontId="48" fillId="7" borderId="0" xfId="0" applyFont="1" applyFill="1" applyBorder="1" applyAlignment="1">
      <alignment horizontal="center" textRotation="90" wrapText="1" shrinkToFit="1"/>
    </xf>
    <xf numFmtId="0" fontId="48" fillId="0" borderId="0" xfId="0" applyFont="1" applyFill="1" applyBorder="1" applyAlignment="1">
      <alignment horizontal="center" textRotation="90" wrapText="1" shrinkToFit="1"/>
    </xf>
    <xf numFmtId="0" fontId="48" fillId="5" borderId="0" xfId="0" applyFont="1" applyFill="1" applyBorder="1" applyAlignment="1">
      <alignment horizontal="center" textRotation="90" wrapText="1" shrinkToFit="1"/>
    </xf>
    <xf numFmtId="0" fontId="48" fillId="4" borderId="0" xfId="0" applyFont="1" applyFill="1" applyBorder="1" applyAlignment="1">
      <alignment horizontal="center" textRotation="90" wrapText="1" shrinkToFit="1"/>
    </xf>
    <xf numFmtId="0" fontId="48" fillId="3" borderId="0" xfId="0" applyFont="1" applyFill="1" applyBorder="1" applyAlignment="1">
      <alignment horizontal="center" textRotation="90" wrapText="1" shrinkToFit="1"/>
    </xf>
    <xf numFmtId="0" fontId="48" fillId="17" borderId="0" xfId="0" applyFont="1" applyFill="1" applyBorder="1" applyAlignment="1">
      <alignment horizontal="center" textRotation="90" wrapText="1" shrinkToFit="1"/>
    </xf>
    <xf numFmtId="0" fontId="9"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3" fontId="1" fillId="5" borderId="0"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2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3" fontId="1" fillId="5" borderId="0" xfId="0" applyNumberFormat="1" applyFont="1" applyFill="1" applyBorder="1" applyAlignment="1" quotePrefix="1">
      <alignment horizontal="center" vertical="center" wrapText="1"/>
    </xf>
    <xf numFmtId="0" fontId="0" fillId="0" borderId="0" xfId="0" applyFill="1" applyBorder="1" applyAlignment="1">
      <alignment horizontal="center" vertical="center" wrapText="1"/>
    </xf>
    <xf numFmtId="0" fontId="1" fillId="0" borderId="0" xfId="0" applyFont="1" applyFill="1" applyBorder="1" applyAlignment="1">
      <alignment horizontal="center" vertical="center" wrapText="1"/>
    </xf>
    <xf numFmtId="0" fontId="0" fillId="4" borderId="0" xfId="0" applyFill="1" applyBorder="1" applyAlignment="1">
      <alignment horizontal="center" vertical="center" wrapText="1"/>
    </xf>
    <xf numFmtId="3" fontId="47" fillId="5" borderId="0" xfId="0" applyNumberFormat="1" applyFont="1" applyFill="1" applyBorder="1" applyAlignment="1" quotePrefix="1">
      <alignment horizontal="center" vertical="center" wrapText="1"/>
    </xf>
    <xf numFmtId="0" fontId="0" fillId="10" borderId="0" xfId="0" applyFill="1" applyBorder="1" applyAlignment="1">
      <alignment horizontal="center" vertical="center" wrapText="1"/>
    </xf>
    <xf numFmtId="0" fontId="0" fillId="25" borderId="0" xfId="0" applyFill="1" applyBorder="1" applyAlignment="1">
      <alignment horizontal="center" vertical="center" wrapText="1"/>
    </xf>
    <xf numFmtId="0" fontId="2" fillId="25" borderId="0" xfId="0" applyFont="1" applyFill="1" applyBorder="1" applyAlignment="1">
      <alignment horizontal="center" vertical="center"/>
    </xf>
    <xf numFmtId="0" fontId="1" fillId="4" borderId="0" xfId="0" applyFont="1" applyFill="1" applyBorder="1" applyAlignment="1">
      <alignment horizontal="center" vertical="center" wrapText="1"/>
    </xf>
    <xf numFmtId="0" fontId="2" fillId="27" borderId="0" xfId="0" applyFont="1" applyFill="1" applyBorder="1" applyAlignment="1">
      <alignment horizontal="center" vertical="center"/>
    </xf>
    <xf numFmtId="0" fontId="9" fillId="22" borderId="0" xfId="0" applyFont="1" applyFill="1" applyBorder="1" applyAlignment="1">
      <alignment horizontal="left" vertical="center" wrapText="1"/>
    </xf>
    <xf numFmtId="3" fontId="47" fillId="0" borderId="0" xfId="0" applyNumberFormat="1" applyFont="1" applyFill="1" applyBorder="1" applyAlignment="1">
      <alignment horizontal="center" vertical="center" wrapText="1"/>
    </xf>
    <xf numFmtId="9" fontId="1" fillId="22" borderId="0" xfId="0" applyNumberFormat="1" applyFont="1" applyFill="1" applyBorder="1" applyAlignment="1">
      <alignment horizontal="center" vertical="center" wrapText="1"/>
    </xf>
    <xf numFmtId="9" fontId="1" fillId="24"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164" fontId="5"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1" fillId="5"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26" borderId="0" xfId="0" applyFont="1" applyFill="1" applyBorder="1" applyAlignment="1">
      <alignment horizontal="left" vertical="center"/>
    </xf>
    <xf numFmtId="0" fontId="1" fillId="26" borderId="0" xfId="0" applyFont="1" applyFill="1" applyBorder="1" applyAlignment="1">
      <alignment horizontal="center" vertical="center"/>
    </xf>
    <xf numFmtId="0" fontId="0" fillId="26" borderId="0" xfId="0" applyFont="1" applyFill="1" applyBorder="1" applyAlignment="1">
      <alignment horizontal="left" vertical="center"/>
    </xf>
    <xf numFmtId="0" fontId="0" fillId="26" borderId="0" xfId="0" applyFill="1" applyBorder="1" applyAlignment="1">
      <alignment vertical="center"/>
    </xf>
    <xf numFmtId="0" fontId="0" fillId="0" borderId="0" xfId="0" applyFont="1" applyBorder="1" applyAlignment="1">
      <alignment horizontal="left" vertical="center"/>
    </xf>
    <xf numFmtId="9" fontId="1" fillId="4" borderId="0" xfId="0" applyNumberFormat="1" applyFont="1" applyFill="1" applyBorder="1" applyAlignment="1">
      <alignment horizontal="center" vertical="center" wrapText="1"/>
    </xf>
    <xf numFmtId="9" fontId="47" fillId="0" borderId="0" xfId="0" applyNumberFormat="1" applyFont="1" applyFill="1" applyBorder="1" applyAlignment="1">
      <alignment horizontal="center" vertical="center" wrapText="1"/>
    </xf>
    <xf numFmtId="3" fontId="9" fillId="22" borderId="0" xfId="0" applyNumberFormat="1" applyFont="1" applyFill="1" applyBorder="1" applyAlignment="1">
      <alignment horizontal="center" vertical="center" wrapText="1"/>
    </xf>
    <xf numFmtId="0" fontId="48" fillId="11" borderId="0" xfId="0" applyFont="1" applyFill="1" applyBorder="1" applyAlignment="1">
      <alignment horizontal="center" textRotation="90" wrapText="1" shrinkToFit="1"/>
    </xf>
    <xf numFmtId="0" fontId="4" fillId="11" borderId="0" xfId="0" applyFont="1" applyFill="1" applyBorder="1" applyAlignment="1">
      <alignment horizontal="center" vertical="center"/>
    </xf>
    <xf numFmtId="3" fontId="9" fillId="11" borderId="0" xfId="0" applyNumberFormat="1" applyFont="1" applyFill="1" applyBorder="1" applyAlignment="1">
      <alignment horizontal="center" vertical="center" wrapText="1"/>
    </xf>
    <xf numFmtId="3" fontId="47" fillId="11" borderId="0" xfId="0" applyNumberFormat="1" applyFont="1" applyFill="1" applyBorder="1" applyAlignment="1">
      <alignment horizontal="center" vertical="center" wrapText="1"/>
    </xf>
    <xf numFmtId="0" fontId="4" fillId="28" borderId="0" xfId="0" applyFont="1" applyFill="1" applyBorder="1" applyAlignment="1">
      <alignment horizontal="center" vertical="center"/>
    </xf>
    <xf numFmtId="0" fontId="2" fillId="28" borderId="0" xfId="0" applyFont="1" applyFill="1" applyBorder="1" applyAlignment="1">
      <alignment horizontal="center" textRotation="90" wrapText="1" shrinkToFit="1"/>
    </xf>
    <xf numFmtId="0" fontId="12" fillId="28" borderId="0" xfId="0" applyFont="1" applyFill="1" applyBorder="1" applyAlignment="1">
      <alignment horizontal="center" vertical="center"/>
    </xf>
    <xf numFmtId="0" fontId="48" fillId="8" borderId="0" xfId="0" applyFont="1" applyFill="1" applyBorder="1" applyAlignment="1">
      <alignment horizontal="center" textRotation="90" wrapText="1" shrinkToFit="1"/>
    </xf>
    <xf numFmtId="0" fontId="4" fillId="8" borderId="0" xfId="0" applyFont="1" applyFill="1" applyBorder="1" applyAlignment="1">
      <alignment horizontal="center" vertical="center"/>
    </xf>
    <xf numFmtId="1" fontId="48" fillId="24" borderId="0" xfId="0" applyNumberFormat="1" applyFont="1" applyFill="1" applyBorder="1" applyAlignment="1">
      <alignment horizontal="center" vertical="center" wrapText="1"/>
    </xf>
    <xf numFmtId="0" fontId="48" fillId="28" borderId="0" xfId="0" applyFont="1" applyFill="1" applyBorder="1" applyAlignment="1">
      <alignment horizontal="center" textRotation="90" wrapText="1" shrinkToFit="1"/>
    </xf>
    <xf numFmtId="0" fontId="0" fillId="14" borderId="0" xfId="0" applyFill="1" applyBorder="1" applyAlignment="1">
      <alignment horizontal="center" vertical="center"/>
    </xf>
    <xf numFmtId="0" fontId="48" fillId="29" borderId="0" xfId="0" applyFont="1" applyFill="1" applyBorder="1" applyAlignment="1">
      <alignment horizontal="center" textRotation="90" wrapText="1" shrinkToFit="1"/>
    </xf>
    <xf numFmtId="0" fontId="2" fillId="8" borderId="0" xfId="0" applyFont="1" applyFill="1" applyBorder="1" applyAlignment="1">
      <alignment horizontal="center" vertical="center"/>
    </xf>
    <xf numFmtId="3" fontId="47" fillId="11" borderId="0" xfId="0" applyNumberFormat="1" applyFont="1" applyFill="1" applyBorder="1" applyAlignment="1" quotePrefix="1">
      <alignment horizontal="center" vertical="center" wrapText="1"/>
    </xf>
    <xf numFmtId="9" fontId="49" fillId="14" borderId="0" xfId="59" applyFont="1" applyFill="1" applyBorder="1" applyAlignment="1">
      <alignment horizontal="center" vertical="center"/>
    </xf>
    <xf numFmtId="1" fontId="48" fillId="0" borderId="0" xfId="0" applyNumberFormat="1" applyFont="1" applyFill="1" applyBorder="1" applyAlignment="1">
      <alignment horizontal="center" vertical="center" wrapText="1"/>
    </xf>
    <xf numFmtId="1" fontId="48" fillId="0" borderId="0" xfId="0" applyNumberFormat="1" applyFont="1" applyFill="1" applyBorder="1" applyAlignment="1" quotePrefix="1">
      <alignment horizontal="center" vertical="center" wrapText="1"/>
    </xf>
    <xf numFmtId="1" fontId="48" fillId="4" borderId="0" xfId="0" applyNumberFormat="1" applyFont="1" applyFill="1" applyBorder="1" applyAlignment="1">
      <alignment horizontal="center" vertical="center" wrapText="1"/>
    </xf>
    <xf numFmtId="1" fontId="48" fillId="7" borderId="0" xfId="0" applyNumberFormat="1" applyFont="1" applyFill="1" applyBorder="1" applyAlignment="1">
      <alignment horizontal="center" vertical="center" wrapText="1"/>
    </xf>
    <xf numFmtId="1" fontId="48" fillId="3" borderId="0" xfId="0" applyNumberFormat="1" applyFont="1" applyFill="1" applyBorder="1" applyAlignment="1">
      <alignment horizontal="center" vertical="center" wrapText="1"/>
    </xf>
    <xf numFmtId="0" fontId="4" fillId="29" borderId="0" xfId="0" applyFont="1" applyFill="1" applyBorder="1" applyAlignment="1">
      <alignment horizontal="center" vertical="center"/>
    </xf>
    <xf numFmtId="3" fontId="5" fillId="22" borderId="0" xfId="0" applyNumberFormat="1" applyFont="1" applyFill="1" applyBorder="1" applyAlignment="1">
      <alignment horizontal="center" vertical="center" wrapText="1"/>
    </xf>
    <xf numFmtId="3" fontId="1" fillId="22" borderId="0" xfId="0" applyNumberFormat="1" applyFont="1" applyFill="1" applyBorder="1" applyAlignment="1">
      <alignment horizontal="center" vertical="center" wrapText="1"/>
    </xf>
    <xf numFmtId="9" fontId="14" fillId="20" borderId="0" xfId="0" applyNumberFormat="1" applyFont="1" applyFill="1" applyBorder="1" applyAlignment="1">
      <alignment horizontal="center" vertical="center" wrapText="1"/>
    </xf>
    <xf numFmtId="9" fontId="50" fillId="3" borderId="0" xfId="0" applyNumberFormat="1" applyFont="1" applyFill="1" applyBorder="1" applyAlignment="1">
      <alignment horizontal="center" vertical="center" wrapText="1"/>
    </xf>
    <xf numFmtId="9" fontId="1" fillId="7" borderId="0" xfId="0" applyNumberFormat="1" applyFont="1" applyFill="1" applyBorder="1" applyAlignment="1">
      <alignment horizontal="center" vertical="center" wrapText="1"/>
    </xf>
    <xf numFmtId="0" fontId="2" fillId="24" borderId="0" xfId="0" applyFont="1" applyFill="1" applyBorder="1" applyAlignment="1">
      <alignment horizontal="center" vertical="center"/>
    </xf>
    <xf numFmtId="1" fontId="6" fillId="20" borderId="0" xfId="0" applyNumberFormat="1" applyFont="1" applyFill="1" applyBorder="1" applyAlignment="1">
      <alignment horizontal="center" vertical="center" wrapText="1"/>
    </xf>
    <xf numFmtId="0" fontId="6" fillId="20" borderId="0" xfId="0" applyFont="1" applyFill="1" applyBorder="1" applyAlignment="1">
      <alignment horizontal="center" textRotation="90" wrapText="1" shrinkToFit="1"/>
    </xf>
    <xf numFmtId="1" fontId="48" fillId="29" borderId="0" xfId="0" applyNumberFormat="1" applyFont="1" applyFill="1" applyBorder="1" applyAlignment="1">
      <alignment horizontal="center" vertical="center" wrapText="1"/>
    </xf>
    <xf numFmtId="0" fontId="51" fillId="28" borderId="0" xfId="0" applyFont="1" applyFill="1" applyBorder="1" applyAlignment="1">
      <alignment horizontal="center" vertical="center"/>
    </xf>
    <xf numFmtId="0" fontId="0" fillId="28" borderId="0" xfId="0" applyFill="1" applyBorder="1" applyAlignment="1">
      <alignment horizontal="right" vertical="center"/>
    </xf>
    <xf numFmtId="0" fontId="52" fillId="4" borderId="0" xfId="0" applyFont="1" applyFill="1" applyBorder="1" applyAlignment="1">
      <alignment horizontal="center"/>
    </xf>
    <xf numFmtId="3" fontId="4" fillId="0" borderId="0" xfId="0" applyNumberFormat="1" applyFont="1" applyFill="1" applyBorder="1" applyAlignment="1">
      <alignment horizontal="center" vertical="center"/>
    </xf>
    <xf numFmtId="9" fontId="4" fillId="24" borderId="0" xfId="0" applyNumberFormat="1" applyFont="1" applyFill="1" applyBorder="1" applyAlignment="1">
      <alignment horizontal="center" vertical="center"/>
    </xf>
    <xf numFmtId="3" fontId="4" fillId="22" borderId="0" xfId="0" applyNumberFormat="1" applyFont="1" applyFill="1" applyBorder="1" applyAlignment="1">
      <alignment horizontal="center" vertical="center"/>
    </xf>
    <xf numFmtId="0" fontId="2" fillId="26" borderId="0" xfId="0" applyFont="1" applyFill="1" applyBorder="1" applyAlignment="1">
      <alignment horizontal="center" vertical="center"/>
    </xf>
    <xf numFmtId="0" fontId="49" fillId="25" borderId="0" xfId="0" applyFont="1" applyFill="1" applyBorder="1" applyAlignment="1">
      <alignment horizontal="center" vertical="center"/>
    </xf>
    <xf numFmtId="0" fontId="49" fillId="22" borderId="0" xfId="0" applyFont="1" applyFill="1" applyBorder="1" applyAlignment="1">
      <alignment horizontal="center" vertical="center"/>
    </xf>
    <xf numFmtId="0" fontId="49" fillId="24" borderId="0" xfId="0" applyFont="1" applyFill="1" applyBorder="1" applyAlignment="1">
      <alignment horizontal="center" vertical="center"/>
    </xf>
    <xf numFmtId="0" fontId="49" fillId="21" borderId="0" xfId="0" applyFont="1" applyFill="1" applyBorder="1" applyAlignment="1">
      <alignment horizontal="center" vertical="center"/>
    </xf>
    <xf numFmtId="0" fontId="49" fillId="20" borderId="0" xfId="0" applyFont="1" applyFill="1" applyBorder="1" applyAlignment="1">
      <alignment horizontal="center" vertical="center"/>
    </xf>
    <xf numFmtId="0" fontId="49" fillId="7" borderId="0" xfId="0" applyFont="1" applyFill="1" applyBorder="1" applyAlignment="1">
      <alignment horizontal="center" vertical="center"/>
    </xf>
    <xf numFmtId="3" fontId="53" fillId="5" borderId="0" xfId="0" applyNumberFormat="1" applyFont="1" applyFill="1" applyBorder="1" applyAlignment="1">
      <alignment horizontal="center" vertical="center" wrapText="1"/>
    </xf>
    <xf numFmtId="3" fontId="53" fillId="0" borderId="0" xfId="0" applyNumberFormat="1" applyFont="1" applyFill="1" applyBorder="1" applyAlignment="1">
      <alignment horizontal="center" vertical="center" wrapText="1"/>
    </xf>
    <xf numFmtId="0" fontId="49" fillId="0" borderId="0" xfId="0" applyFont="1" applyFill="1" applyBorder="1" applyAlignment="1">
      <alignment horizontal="center" vertical="center"/>
    </xf>
    <xf numFmtId="0" fontId="49" fillId="5" borderId="0" xfId="0" applyFont="1" applyFill="1" applyBorder="1" applyAlignment="1">
      <alignment horizontal="center" vertical="center"/>
    </xf>
    <xf numFmtId="0" fontId="49" fillId="4" borderId="0" xfId="0" applyFont="1" applyFill="1" applyBorder="1" applyAlignment="1">
      <alignment horizontal="center" vertical="center"/>
    </xf>
    <xf numFmtId="0" fontId="53" fillId="22" borderId="0" xfId="0" applyFont="1" applyFill="1" applyBorder="1" applyAlignment="1">
      <alignment horizontal="center" vertical="center"/>
    </xf>
    <xf numFmtId="0" fontId="49" fillId="3" borderId="0" xfId="0" applyFont="1" applyFill="1" applyBorder="1" applyAlignment="1">
      <alignment horizontal="center" vertical="center"/>
    </xf>
    <xf numFmtId="0" fontId="49" fillId="17" borderId="0" xfId="0" applyFont="1" applyFill="1" applyBorder="1" applyAlignment="1">
      <alignment horizontal="center" vertical="center"/>
    </xf>
    <xf numFmtId="3" fontId="53" fillId="3" borderId="0" xfId="0" applyNumberFormat="1" applyFont="1" applyFill="1" applyBorder="1" applyAlignment="1">
      <alignment horizontal="center" vertical="center" wrapText="1"/>
    </xf>
    <xf numFmtId="3" fontId="53" fillId="24" borderId="0" xfId="0" applyNumberFormat="1" applyFont="1" applyFill="1" applyBorder="1" applyAlignment="1">
      <alignment horizontal="center" vertical="center" wrapText="1"/>
    </xf>
    <xf numFmtId="3" fontId="53" fillId="22" borderId="0" xfId="0" applyNumberFormat="1" applyFont="1" applyFill="1" applyBorder="1" applyAlignment="1">
      <alignment horizontal="center" vertical="center" wrapText="1"/>
    </xf>
    <xf numFmtId="0" fontId="49" fillId="8" borderId="0" xfId="0" applyFont="1" applyFill="1" applyBorder="1" applyAlignment="1">
      <alignment horizontal="center" vertical="center"/>
    </xf>
    <xf numFmtId="0" fontId="49" fillId="28" borderId="0" xfId="0" applyFont="1" applyFill="1" applyBorder="1" applyAlignment="1">
      <alignment horizontal="center" vertical="center"/>
    </xf>
    <xf numFmtId="0" fontId="2" fillId="5" borderId="0" xfId="0" applyFont="1" applyFill="1" applyBorder="1" applyAlignment="1">
      <alignment horizontal="center" textRotation="90" wrapText="1" shrinkToFit="1"/>
    </xf>
    <xf numFmtId="1" fontId="49" fillId="7" borderId="0" xfId="0" applyNumberFormat="1" applyFont="1" applyFill="1" applyBorder="1" applyAlignment="1">
      <alignment horizontal="center" vertical="center" wrapText="1"/>
    </xf>
    <xf numFmtId="0" fontId="54" fillId="0" borderId="0" xfId="0" applyFont="1" applyAlignment="1">
      <alignment/>
    </xf>
    <xf numFmtId="0" fontId="0" fillId="4" borderId="0" xfId="0" applyFill="1" applyAlignment="1">
      <alignment horizontal="right"/>
    </xf>
    <xf numFmtId="0" fontId="4" fillId="4" borderId="0" xfId="0" applyFont="1" applyFill="1" applyAlignment="1">
      <alignment horizontal="center"/>
    </xf>
    <xf numFmtId="0" fontId="0" fillId="25" borderId="0" xfId="0" applyFill="1" applyAlignment="1">
      <alignment horizontal="center"/>
    </xf>
    <xf numFmtId="0" fontId="0" fillId="22" borderId="0" xfId="0" applyFill="1" applyAlignment="1">
      <alignment horizontal="center"/>
    </xf>
    <xf numFmtId="0" fontId="0" fillId="0" borderId="0" xfId="0" applyFill="1" applyAlignment="1">
      <alignment horizontal="center"/>
    </xf>
    <xf numFmtId="0" fontId="4" fillId="25" borderId="0" xfId="0" applyFont="1" applyFill="1" applyAlignment="1">
      <alignment horizontal="center"/>
    </xf>
    <xf numFmtId="0" fontId="4" fillId="22" borderId="0" xfId="0" applyFont="1" applyFill="1" applyAlignment="1">
      <alignment horizontal="center"/>
    </xf>
    <xf numFmtId="0" fontId="4" fillId="0" borderId="0" xfId="0" applyFont="1" applyFill="1" applyAlignment="1">
      <alignment horizontal="center"/>
    </xf>
    <xf numFmtId="0" fontId="4" fillId="7" borderId="0" xfId="0" applyFont="1" applyFill="1" applyAlignment="1">
      <alignment horizontal="center"/>
    </xf>
    <xf numFmtId="0" fontId="4" fillId="24" borderId="0" xfId="0" applyFont="1" applyFill="1" applyAlignment="1">
      <alignment horizontal="center"/>
    </xf>
    <xf numFmtId="0" fontId="4" fillId="0" borderId="0" xfId="0" applyFont="1" applyAlignment="1">
      <alignment/>
    </xf>
    <xf numFmtId="0" fontId="42" fillId="26" borderId="0" xfId="0" applyFont="1" applyFill="1" applyAlignment="1">
      <alignment/>
    </xf>
    <xf numFmtId="0" fontId="43" fillId="26" borderId="0" xfId="0" applyFont="1" applyFill="1" applyAlignment="1">
      <alignment horizontal="center"/>
    </xf>
    <xf numFmtId="0" fontId="0" fillId="0" borderId="31" xfId="0" applyBorder="1" applyAlignment="1">
      <alignment/>
    </xf>
    <xf numFmtId="16" fontId="0" fillId="0" borderId="31" xfId="0" applyNumberFormat="1" applyBorder="1" applyAlignment="1">
      <alignment horizontal="center"/>
    </xf>
    <xf numFmtId="0" fontId="23" fillId="0" borderId="31" xfId="0" applyFont="1" applyBorder="1" applyAlignment="1">
      <alignment/>
    </xf>
    <xf numFmtId="0" fontId="0" fillId="0" borderId="31" xfId="0" applyBorder="1" applyAlignment="1">
      <alignment horizontal="center"/>
    </xf>
    <xf numFmtId="0" fontId="0" fillId="25" borderId="31" xfId="0" applyFill="1" applyBorder="1" applyAlignment="1">
      <alignment horizontal="center"/>
    </xf>
    <xf numFmtId="0" fontId="0" fillId="22" borderId="31" xfId="0" applyFill="1" applyBorder="1" applyAlignment="1">
      <alignment horizontal="center"/>
    </xf>
    <xf numFmtId="0" fontId="0" fillId="0" borderId="31" xfId="0" applyFill="1" applyBorder="1" applyAlignment="1">
      <alignment horizontal="center"/>
    </xf>
    <xf numFmtId="0" fontId="0" fillId="7" borderId="31" xfId="0" applyFill="1" applyBorder="1" applyAlignment="1">
      <alignment horizontal="center"/>
    </xf>
    <xf numFmtId="0" fontId="0" fillId="24" borderId="31" xfId="0" applyFill="1" applyBorder="1" applyAlignment="1">
      <alignment horizontal="center"/>
    </xf>
    <xf numFmtId="0" fontId="0" fillId="0" borderId="32" xfId="0" applyBorder="1" applyAlignment="1">
      <alignment/>
    </xf>
    <xf numFmtId="0" fontId="23" fillId="0" borderId="32" xfId="0" applyFont="1" applyBorder="1" applyAlignment="1">
      <alignment/>
    </xf>
    <xf numFmtId="0" fontId="0" fillId="0" borderId="32" xfId="0" applyBorder="1" applyAlignment="1">
      <alignment horizontal="center"/>
    </xf>
    <xf numFmtId="0" fontId="0" fillId="25" borderId="32" xfId="0" applyFill="1" applyBorder="1" applyAlignment="1">
      <alignment horizontal="center"/>
    </xf>
    <xf numFmtId="0" fontId="0" fillId="22" borderId="32" xfId="0" applyFill="1" applyBorder="1" applyAlignment="1">
      <alignment horizontal="center"/>
    </xf>
    <xf numFmtId="0" fontId="0" fillId="0" borderId="32" xfId="0" applyFill="1" applyBorder="1" applyAlignment="1">
      <alignment horizontal="center"/>
    </xf>
    <xf numFmtId="0" fontId="0" fillId="7" borderId="32" xfId="0" applyFill="1" applyBorder="1" applyAlignment="1">
      <alignment horizontal="center"/>
    </xf>
    <xf numFmtId="16" fontId="0" fillId="7" borderId="32" xfId="0" applyNumberFormat="1" applyFill="1" applyBorder="1" applyAlignment="1">
      <alignment horizontal="center"/>
    </xf>
    <xf numFmtId="0" fontId="0" fillId="24" borderId="32" xfId="0" applyFill="1" applyBorder="1" applyAlignment="1">
      <alignment horizontal="center"/>
    </xf>
    <xf numFmtId="16" fontId="0" fillId="0" borderId="32" xfId="0" applyNumberFormat="1" applyBorder="1" applyAlignment="1">
      <alignment horizontal="center"/>
    </xf>
    <xf numFmtId="0" fontId="42" fillId="0" borderId="0" xfId="0" applyFont="1" applyFill="1" applyAlignment="1">
      <alignment vertical="center"/>
    </xf>
    <xf numFmtId="0" fontId="42" fillId="0" borderId="11" xfId="0" applyFont="1" applyFill="1" applyBorder="1" applyAlignment="1">
      <alignment horizontal="lef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4" fillId="22" borderId="0" xfId="0" applyFont="1" applyFill="1" applyBorder="1" applyAlignment="1">
      <alignment horizontal="left" vertical="center" wrapText="1"/>
    </xf>
    <xf numFmtId="0" fontId="50" fillId="26" borderId="0" xfId="0" applyFont="1" applyFill="1" applyBorder="1" applyAlignment="1">
      <alignment horizontal="left" vertical="center"/>
    </xf>
    <xf numFmtId="0" fontId="50" fillId="26" borderId="0" xfId="0" applyFont="1" applyFill="1" applyBorder="1" applyAlignment="1">
      <alignment horizontal="center" vertical="center" textRotation="90"/>
    </xf>
    <xf numFmtId="0" fontId="50" fillId="26" borderId="0" xfId="0" applyFont="1" applyFill="1" applyBorder="1" applyAlignment="1">
      <alignment horizontal="center" vertical="center" textRotation="90" wrapText="1" shrinkToFit="1"/>
    </xf>
    <xf numFmtId="0" fontId="47" fillId="26" borderId="0" xfId="0" applyFont="1" applyFill="1" applyBorder="1" applyAlignment="1">
      <alignment horizontal="center" vertical="center"/>
    </xf>
    <xf numFmtId="0" fontId="50" fillId="26" borderId="0" xfId="0" applyFont="1" applyFill="1" applyBorder="1" applyAlignment="1">
      <alignment horizontal="center" vertical="center"/>
    </xf>
    <xf numFmtId="0" fontId="50" fillId="26" borderId="0" xfId="0" applyFont="1" applyFill="1" applyBorder="1" applyAlignment="1">
      <alignment horizontal="center" vertical="center" textRotation="90" wrapText="1"/>
    </xf>
    <xf numFmtId="0" fontId="47" fillId="0" borderId="0" xfId="0" applyFont="1" applyBorder="1" applyAlignment="1">
      <alignment horizontal="center" vertical="center"/>
    </xf>
    <xf numFmtId="0" fontId="42" fillId="26" borderId="0" xfId="0" applyFont="1" applyFill="1" applyAlignment="1">
      <alignment horizontal="left" vertical="center"/>
    </xf>
    <xf numFmtId="0" fontId="42" fillId="25" borderId="0" xfId="0" applyFont="1" applyFill="1" applyAlignment="1">
      <alignment horizontal="left" vertical="center"/>
    </xf>
    <xf numFmtId="0" fontId="42" fillId="0" borderId="0" xfId="0" applyFont="1" applyBorder="1" applyAlignment="1">
      <alignment horizontal="left" vertical="center"/>
    </xf>
    <xf numFmtId="0" fontId="42" fillId="20" borderId="11" xfId="0" applyFont="1" applyFill="1" applyBorder="1" applyAlignment="1" quotePrefix="1">
      <alignment horizontal="left" vertical="center"/>
    </xf>
    <xf numFmtId="0" fontId="42" fillId="4" borderId="11" xfId="0" applyFont="1" applyFill="1" applyBorder="1" applyAlignment="1">
      <alignment horizontal="left" vertical="center"/>
    </xf>
    <xf numFmtId="0" fontId="42" fillId="0" borderId="11" xfId="0" applyFont="1" applyFill="1" applyBorder="1" applyAlignment="1" quotePrefix="1">
      <alignment horizontal="left" vertical="center"/>
    </xf>
    <xf numFmtId="0" fontId="42" fillId="4" borderId="0" xfId="0" applyFont="1" applyFill="1" applyAlignment="1">
      <alignment horizontal="left" vertical="center"/>
    </xf>
    <xf numFmtId="0" fontId="0" fillId="0" borderId="0" xfId="0" applyBorder="1" applyAlignment="1">
      <alignment horizontal="left" vertical="center"/>
    </xf>
    <xf numFmtId="9" fontId="14" fillId="4" borderId="0" xfId="0" applyNumberFormat="1" applyFont="1" applyFill="1" applyBorder="1" applyAlignment="1">
      <alignment horizontal="center" vertical="center" wrapText="1"/>
    </xf>
    <xf numFmtId="9" fontId="47" fillId="5" borderId="0" xfId="0" applyNumberFormat="1" applyFont="1" applyFill="1" applyBorder="1" applyAlignment="1">
      <alignment horizontal="center" vertical="center" wrapText="1"/>
    </xf>
    <xf numFmtId="9" fontId="1" fillId="25" borderId="0" xfId="0" applyNumberFormat="1" applyFont="1" applyFill="1" applyBorder="1" applyAlignment="1">
      <alignment horizontal="center" vertical="center" wrapText="1"/>
    </xf>
    <xf numFmtId="9" fontId="47" fillId="3" borderId="0" xfId="0" applyNumberFormat="1" applyFont="1" applyFill="1" applyBorder="1" applyAlignment="1">
      <alignment horizontal="center" vertical="center" wrapText="1"/>
    </xf>
    <xf numFmtId="0" fontId="1" fillId="20" borderId="0" xfId="0" applyFont="1" applyFill="1" applyBorder="1" applyAlignment="1" quotePrefix="1">
      <alignment horizontal="center" vertical="center" wrapText="1"/>
    </xf>
    <xf numFmtId="0" fontId="1" fillId="20" borderId="0" xfId="0" applyFont="1" applyFill="1" applyBorder="1" applyAlignment="1">
      <alignment horizontal="center" vertical="center" wrapText="1"/>
    </xf>
    <xf numFmtId="0" fontId="0" fillId="20" borderId="0" xfId="0" applyFill="1" applyBorder="1" applyAlignment="1">
      <alignment horizontal="center" vertical="center" wrapText="1"/>
    </xf>
    <xf numFmtId="1" fontId="1" fillId="8" borderId="0" xfId="0" applyNumberFormat="1" applyFont="1" applyFill="1" applyBorder="1" applyAlignment="1">
      <alignment horizontal="center" vertical="center" wrapText="1"/>
    </xf>
    <xf numFmtId="3" fontId="47" fillId="22" borderId="0" xfId="0" applyNumberFormat="1" applyFont="1" applyFill="1" applyBorder="1" applyAlignment="1">
      <alignment horizontal="center" vertical="center" wrapText="1"/>
    </xf>
    <xf numFmtId="0" fontId="1" fillId="4" borderId="0" xfId="0" applyFont="1" applyFill="1" applyBorder="1" applyAlignment="1">
      <alignment horizontal="center" vertical="center"/>
    </xf>
    <xf numFmtId="1" fontId="48" fillId="28" borderId="0" xfId="0" applyNumberFormat="1" applyFont="1" applyFill="1" applyBorder="1" applyAlignment="1">
      <alignment horizontal="center" vertical="center" wrapText="1"/>
    </xf>
    <xf numFmtId="3" fontId="47" fillId="0" borderId="0" xfId="0" applyNumberFormat="1" applyFont="1" applyFill="1" applyBorder="1" applyAlignment="1" quotePrefix="1">
      <alignment horizontal="center" vertical="center" wrapText="1"/>
    </xf>
    <xf numFmtId="0" fontId="47" fillId="0" borderId="0" xfId="0" applyFont="1" applyFill="1" applyBorder="1" applyAlignment="1" quotePrefix="1">
      <alignment horizontal="center" vertical="center" wrapText="1"/>
    </xf>
    <xf numFmtId="0" fontId="47" fillId="4" borderId="0" xfId="0" applyFont="1" applyFill="1" applyBorder="1" applyAlignment="1">
      <alignment horizontal="center" vertical="center" wrapText="1"/>
    </xf>
    <xf numFmtId="9" fontId="1" fillId="5" borderId="0" xfId="0" applyNumberFormat="1" applyFont="1" applyFill="1" applyBorder="1" applyAlignment="1">
      <alignment horizontal="center" vertical="center" wrapText="1"/>
    </xf>
    <xf numFmtId="9" fontId="1" fillId="17" borderId="0" xfId="0" applyNumberFormat="1" applyFont="1" applyFill="1" applyBorder="1" applyAlignment="1">
      <alignment horizontal="center" vertical="center" wrapText="1"/>
    </xf>
    <xf numFmtId="0" fontId="0" fillId="22" borderId="0" xfId="0" applyFill="1" applyBorder="1" applyAlignment="1" quotePrefix="1">
      <alignment horizontal="right" vertical="center"/>
    </xf>
    <xf numFmtId="0" fontId="0" fillId="4" borderId="0" xfId="0" applyFill="1" applyBorder="1" applyAlignment="1" quotePrefix="1">
      <alignment horizontal="right" vertical="center"/>
    </xf>
    <xf numFmtId="0" fontId="2" fillId="7" borderId="0" xfId="0" applyFont="1" applyFill="1" applyBorder="1" applyAlignment="1">
      <alignment horizontal="right" vertical="center"/>
    </xf>
    <xf numFmtId="9" fontId="47" fillId="24" borderId="0" xfId="0" applyNumberFormat="1" applyFont="1" applyFill="1" applyBorder="1" applyAlignment="1">
      <alignment horizontal="center" vertical="center" wrapText="1"/>
    </xf>
    <xf numFmtId="9" fontId="47" fillId="11" borderId="0" xfId="0" applyNumberFormat="1" applyFont="1" applyFill="1" applyBorder="1" applyAlignment="1">
      <alignment horizontal="center" vertical="center" wrapText="1"/>
    </xf>
    <xf numFmtId="0" fontId="10" fillId="22" borderId="0" xfId="0" applyFont="1" applyFill="1" applyBorder="1" applyAlignment="1">
      <alignment horizontal="left" vertical="center" wrapText="1"/>
    </xf>
    <xf numFmtId="0" fontId="13" fillId="22" borderId="0" xfId="0" applyFont="1" applyFill="1" applyBorder="1" applyAlignment="1">
      <alignment horizontal="left" vertical="center" wrapText="1"/>
    </xf>
    <xf numFmtId="0" fontId="12" fillId="22" borderId="0" xfId="0" applyFont="1" applyFill="1" applyBorder="1" applyAlignment="1">
      <alignment horizontal="left" vertical="center" wrapText="1"/>
    </xf>
    <xf numFmtId="0" fontId="2" fillId="20" borderId="0" xfId="0" applyFont="1" applyFill="1" applyBorder="1" applyAlignment="1">
      <alignment horizontal="center" vertical="center"/>
    </xf>
    <xf numFmtId="0" fontId="47" fillId="0" borderId="0" xfId="0" applyFont="1" applyAlignment="1">
      <alignment wrapText="1"/>
    </xf>
    <xf numFmtId="0" fontId="47" fillId="3" borderId="0" xfId="0" applyFont="1" applyFill="1" applyAlignment="1">
      <alignment wrapText="1"/>
    </xf>
    <xf numFmtId="0" fontId="55" fillId="0" borderId="0" xfId="0" applyFont="1" applyAlignment="1">
      <alignment/>
    </xf>
    <xf numFmtId="0" fontId="2" fillId="11" borderId="0" xfId="0" applyFont="1" applyFill="1" applyBorder="1" applyAlignment="1">
      <alignment horizontal="center" vertical="center"/>
    </xf>
    <xf numFmtId="0" fontId="3" fillId="0" borderId="32" xfId="0" applyFont="1" applyBorder="1" applyAlignment="1">
      <alignment/>
    </xf>
    <xf numFmtId="170" fontId="4" fillId="0" borderId="0" xfId="0" applyNumberFormat="1" applyFont="1" applyAlignment="1">
      <alignment horizontal="center" vertical="center" wrapText="1"/>
    </xf>
    <xf numFmtId="170" fontId="12" fillId="0" borderId="0" xfId="0" applyNumberFormat="1" applyFont="1" applyAlignment="1">
      <alignment horizontal="center" vertical="center" wrapText="1"/>
    </xf>
    <xf numFmtId="0" fontId="43" fillId="0" borderId="0" xfId="0" applyFont="1" applyFill="1" applyAlignment="1">
      <alignment horizontal="center" vertical="center"/>
    </xf>
    <xf numFmtId="0" fontId="42" fillId="20" borderId="0" xfId="0" applyFont="1" applyFill="1" applyAlignment="1">
      <alignment horizontal="center" vertical="center"/>
    </xf>
    <xf numFmtId="0" fontId="47" fillId="3" borderId="0" xfId="0" applyFont="1" applyFill="1" applyAlignment="1">
      <alignment horizontal="center"/>
    </xf>
    <xf numFmtId="0" fontId="0" fillId="0" borderId="0" xfId="0" applyAlignment="1">
      <alignment vertical="center"/>
    </xf>
    <xf numFmtId="0" fontId="23" fillId="0" borderId="33" xfId="0" applyFont="1" applyBorder="1" applyAlignment="1">
      <alignment horizontal="center" vertical="center" wrapText="1"/>
    </xf>
    <xf numFmtId="0" fontId="2" fillId="0" borderId="33" xfId="0" applyFont="1" applyBorder="1" applyAlignment="1">
      <alignment horizontal="center" vertical="center" wrapText="1"/>
    </xf>
    <xf numFmtId="0" fontId="56" fillId="0" borderId="32" xfId="0" applyFont="1" applyBorder="1" applyAlignment="1">
      <alignment/>
    </xf>
    <xf numFmtId="170" fontId="0" fillId="0" borderId="0" xfId="0" applyNumberFormat="1" applyFont="1" applyAlignment="1">
      <alignment horizontal="center" vertical="center" wrapText="1"/>
    </xf>
    <xf numFmtId="0" fontId="0" fillId="0" borderId="0" xfId="0" applyFont="1" applyAlignment="1">
      <alignment horizontal="center" vertical="center" wrapText="1"/>
    </xf>
    <xf numFmtId="0" fontId="57" fillId="0" borderId="0" xfId="0" applyFont="1" applyFill="1" applyBorder="1" applyAlignment="1">
      <alignment horizontal="center" vertical="center" wrapText="1"/>
    </xf>
    <xf numFmtId="0" fontId="58" fillId="0" borderId="0" xfId="0" applyFont="1" applyFill="1" applyAlignment="1">
      <alignment horizontal="center" vertical="center" wrapText="1"/>
    </xf>
    <xf numFmtId="0" fontId="58" fillId="0" borderId="0" xfId="0" applyFont="1" applyFill="1" applyBorder="1" applyAlignment="1">
      <alignment horizontal="center" vertical="center" wrapText="1"/>
    </xf>
    <xf numFmtId="0" fontId="2" fillId="0" borderId="0" xfId="0" applyFont="1" applyBorder="1" applyAlignment="1">
      <alignment horizontal="center"/>
    </xf>
    <xf numFmtId="0" fontId="50" fillId="0" borderId="0" xfId="0" applyFont="1" applyBorder="1" applyAlignment="1">
      <alignment horizontal="center" vertical="center"/>
    </xf>
    <xf numFmtId="0" fontId="2" fillId="3" borderId="0" xfId="0" applyFont="1" applyFill="1" applyBorder="1" applyAlignment="1">
      <alignment horizontal="center" vertical="center"/>
    </xf>
    <xf numFmtId="0" fontId="2" fillId="25" borderId="0" xfId="0" applyFont="1" applyFill="1" applyBorder="1" applyAlignment="1">
      <alignment horizontal="center" vertical="center"/>
    </xf>
    <xf numFmtId="0" fontId="2" fillId="0" borderId="0" xfId="0" applyFont="1" applyFill="1" applyBorder="1" applyAlignment="1">
      <alignment horizontal="center" vertical="center"/>
    </xf>
    <xf numFmtId="9" fontId="1" fillId="3" borderId="0" xfId="0" applyNumberFormat="1" applyFont="1" applyFill="1" applyBorder="1" applyAlignment="1">
      <alignment horizontal="center" vertical="center" wrapText="1"/>
    </xf>
    <xf numFmtId="9" fontId="1" fillId="28" borderId="0" xfId="0" applyNumberFormat="1" applyFont="1" applyFill="1" applyBorder="1" applyAlignment="1">
      <alignment horizontal="center" vertical="center" wrapText="1"/>
    </xf>
    <xf numFmtId="0" fontId="47" fillId="11" borderId="0" xfId="0" applyFont="1" applyFill="1" applyAlignment="1">
      <alignment horizontal="center" vertical="center" wrapText="1"/>
    </xf>
    <xf numFmtId="0" fontId="47" fillId="11" borderId="0" xfId="0" applyFont="1" applyFill="1" applyAlignment="1">
      <alignment wrapText="1"/>
    </xf>
    <xf numFmtId="16" fontId="0" fillId="0" borderId="0" xfId="0" applyNumberFormat="1" applyAlignment="1">
      <alignment horizontal="center"/>
    </xf>
    <xf numFmtId="0" fontId="23" fillId="0" borderId="0" xfId="0" applyFont="1" applyAlignment="1">
      <alignment/>
    </xf>
    <xf numFmtId="0" fontId="0" fillId="7" borderId="0" xfId="0" applyFill="1" applyAlignment="1">
      <alignment horizontal="center"/>
    </xf>
    <xf numFmtId="0" fontId="0" fillId="24" borderId="0" xfId="0" applyFill="1" applyAlignment="1">
      <alignment horizontal="center"/>
    </xf>
    <xf numFmtId="0" fontId="4" fillId="0" borderId="0" xfId="0" applyFont="1" applyBorder="1" applyAlignment="1">
      <alignment horizontal="center" vertical="center"/>
    </xf>
    <xf numFmtId="0" fontId="49" fillId="0" borderId="0" xfId="0" applyFont="1" applyBorder="1" applyAlignment="1" quotePrefix="1">
      <alignment horizontal="center" vertical="center"/>
    </xf>
    <xf numFmtId="187" fontId="45" fillId="0" borderId="0" xfId="0" applyNumberFormat="1" applyFont="1" applyBorder="1" applyAlignment="1">
      <alignment horizontal="center" vertical="center"/>
    </xf>
    <xf numFmtId="9" fontId="7" fillId="0" borderId="0" xfId="0" applyNumberFormat="1" applyFont="1" applyBorder="1" applyAlignment="1">
      <alignment horizontal="center" vertical="center"/>
    </xf>
    <xf numFmtId="10" fontId="45" fillId="0" borderId="0" xfId="0" applyNumberFormat="1" applyFont="1" applyBorder="1" applyAlignment="1">
      <alignment horizontal="center" vertical="center"/>
    </xf>
    <xf numFmtId="0" fontId="6" fillId="3" borderId="0" xfId="0" applyFont="1" applyFill="1" applyBorder="1" applyAlignment="1">
      <alignment horizontal="center" textRotation="90" wrapText="1" shrinkToFit="1"/>
    </xf>
    <xf numFmtId="0" fontId="0" fillId="0" borderId="0" xfId="0" applyFont="1" applyFill="1" applyBorder="1" applyAlignment="1">
      <alignment horizontal="left" vertical="center" wrapText="1"/>
    </xf>
    <xf numFmtId="0" fontId="0" fillId="26" borderId="0" xfId="0" applyFont="1" applyFill="1" applyBorder="1" applyAlignment="1">
      <alignment horizontal="left" vertical="center"/>
    </xf>
    <xf numFmtId="3" fontId="5" fillId="3" borderId="10" xfId="0" applyNumberFormat="1" applyFont="1" applyFill="1" applyBorder="1" applyAlignment="1">
      <alignment horizontal="center" vertical="center" wrapText="1"/>
    </xf>
    <xf numFmtId="3" fontId="5" fillId="3" borderId="11" xfId="0" applyNumberFormat="1" applyFont="1" applyFill="1" applyBorder="1" applyAlignment="1">
      <alignment horizontal="center" vertical="center" wrapText="1"/>
    </xf>
    <xf numFmtId="0" fontId="9" fillId="3" borderId="10" xfId="0" applyFont="1" applyFill="1" applyBorder="1" applyAlignment="1">
      <alignment horizontal="left" vertical="center" wrapText="1"/>
    </xf>
    <xf numFmtId="0" fontId="9" fillId="3" borderId="0" xfId="0" applyFont="1" applyFill="1" applyBorder="1" applyAlignment="1">
      <alignment horizontal="left" vertical="center" wrapText="1"/>
    </xf>
    <xf numFmtId="9" fontId="5" fillId="3" borderId="11" xfId="0" applyNumberFormat="1" applyFont="1" applyFill="1" applyBorder="1" applyAlignment="1">
      <alignment horizontal="center" vertical="center" wrapText="1"/>
    </xf>
    <xf numFmtId="3" fontId="1" fillId="3" borderId="11" xfId="0" applyNumberFormat="1" applyFont="1" applyFill="1" applyBorder="1" applyAlignment="1">
      <alignment horizontal="center" vertical="center" wrapText="1"/>
    </xf>
    <xf numFmtId="0" fontId="4" fillId="3" borderId="0"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13" fillId="3" borderId="11" xfId="0" applyFont="1" applyFill="1" applyBorder="1" applyAlignment="1">
      <alignment horizontal="left" vertical="center" wrapText="1"/>
    </xf>
    <xf numFmtId="0" fontId="13" fillId="3" borderId="0"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3" borderId="0" xfId="0" applyFont="1" applyFill="1" applyBorder="1" applyAlignment="1">
      <alignment horizontal="left" vertical="center" wrapText="1"/>
    </xf>
    <xf numFmtId="0" fontId="0" fillId="3" borderId="11" xfId="0" applyFill="1" applyBorder="1" applyAlignment="1">
      <alignment horizontal="left" vertical="center" wrapText="1"/>
    </xf>
    <xf numFmtId="0" fontId="0" fillId="3" borderId="0" xfId="0" applyFont="1" applyFill="1" applyBorder="1" applyAlignment="1">
      <alignment horizontal="left" vertical="center" wrapText="1"/>
    </xf>
    <xf numFmtId="1" fontId="1" fillId="28" borderId="0" xfId="0" applyNumberFormat="1" applyFont="1" applyFill="1" applyBorder="1" applyAlignment="1">
      <alignment horizontal="center" vertical="center" wrapText="1"/>
    </xf>
    <xf numFmtId="1" fontId="0" fillId="0" borderId="0" xfId="0" applyNumberFormat="1" applyBorder="1" applyAlignment="1">
      <alignment horizontal="center" vertical="center"/>
    </xf>
    <xf numFmtId="1" fontId="4" fillId="28" borderId="0" xfId="0" applyNumberFormat="1" applyFont="1" applyFill="1" applyBorder="1" applyAlignment="1">
      <alignment horizontal="center" vertical="center"/>
    </xf>
    <xf numFmtId="1" fontId="48" fillId="28" borderId="0" xfId="0" applyNumberFormat="1" applyFont="1" applyFill="1" applyBorder="1" applyAlignment="1">
      <alignment horizontal="center" textRotation="90" wrapText="1" shrinkToFit="1"/>
    </xf>
    <xf numFmtId="1" fontId="50" fillId="26" borderId="0" xfId="0" applyNumberFormat="1" applyFont="1" applyFill="1" applyBorder="1" applyAlignment="1">
      <alignment horizontal="center" vertical="center" textRotation="90" wrapText="1" shrinkToFit="1"/>
    </xf>
    <xf numFmtId="1" fontId="0" fillId="26" borderId="0" xfId="0" applyNumberFormat="1" applyFill="1" applyBorder="1" applyAlignment="1">
      <alignment horizontal="center" vertical="center"/>
    </xf>
    <xf numFmtId="0" fontId="61" fillId="25" borderId="0" xfId="0" applyFont="1" applyFill="1" applyAlignment="1">
      <alignment horizontal="left" vertical="center"/>
    </xf>
    <xf numFmtId="0" fontId="0" fillId="7" borderId="0" xfId="0" applyFont="1" applyFill="1" applyBorder="1" applyAlignment="1">
      <alignment horizontal="center" vertical="top" wrapText="1"/>
    </xf>
    <xf numFmtId="0" fontId="61" fillId="0" borderId="0" xfId="0" applyFont="1" applyAlignment="1">
      <alignment horizontal="left" vertical="center"/>
    </xf>
    <xf numFmtId="0" fontId="42" fillId="0" borderId="34" xfId="0" applyFont="1" applyBorder="1" applyAlignment="1">
      <alignment horizontal="left" vertical="center"/>
    </xf>
    <xf numFmtId="0" fontId="0" fillId="7" borderId="0" xfId="0" applyFont="1" applyFill="1" applyAlignment="1">
      <alignment horizontal="center" vertical="top" wrapText="1"/>
    </xf>
    <xf numFmtId="0" fontId="42" fillId="0" borderId="13" xfId="0" applyFont="1" applyBorder="1" applyAlignment="1">
      <alignment horizontal="left" vertical="center"/>
    </xf>
    <xf numFmtId="0" fontId="0" fillId="7" borderId="11" xfId="0" applyFont="1" applyFill="1" applyBorder="1" applyAlignment="1">
      <alignment horizontal="center" vertical="top" wrapText="1"/>
    </xf>
    <xf numFmtId="0" fontId="42" fillId="0" borderId="11" xfId="0" applyFont="1" applyBorder="1" applyAlignment="1">
      <alignment vertical="center"/>
    </xf>
    <xf numFmtId="0" fontId="42" fillId="0" borderId="0" xfId="0" applyFont="1" applyFill="1" applyAlignment="1" quotePrefix="1">
      <alignment horizontal="center" vertical="center"/>
    </xf>
    <xf numFmtId="0" fontId="42" fillId="4" borderId="0" xfId="0" applyFont="1" applyFill="1" applyAlignment="1">
      <alignment horizontal="center" vertical="center"/>
    </xf>
    <xf numFmtId="0" fontId="43" fillId="0" borderId="0" xfId="0" applyFont="1" applyAlignment="1">
      <alignment horizontal="left" vertical="center"/>
    </xf>
    <xf numFmtId="0" fontId="42" fillId="0" borderId="10" xfId="0" applyFont="1" applyBorder="1" applyAlignment="1">
      <alignment vertical="center"/>
    </xf>
    <xf numFmtId="0" fontId="42" fillId="7" borderId="0" xfId="0" applyFont="1" applyFill="1" applyAlignment="1">
      <alignment horizontal="center" vertical="center"/>
    </xf>
    <xf numFmtId="3" fontId="42" fillId="5" borderId="0" xfId="0" applyNumberFormat="1" applyFont="1" applyFill="1" applyAlignment="1">
      <alignment horizontal="center" vertical="center"/>
    </xf>
    <xf numFmtId="0" fontId="42" fillId="20" borderId="0" xfId="0" applyFont="1" applyFill="1" applyAlignment="1" quotePrefix="1">
      <alignment horizontal="center" vertical="center"/>
    </xf>
    <xf numFmtId="0" fontId="57" fillId="0" borderId="0" xfId="0" applyFont="1" applyFill="1" applyAlignment="1">
      <alignment horizontal="left" vertical="center" wrapText="1"/>
    </xf>
    <xf numFmtId="0" fontId="58" fillId="0" borderId="0" xfId="0" applyFont="1" applyFill="1" applyAlignment="1">
      <alignment horizontal="left" vertical="center" wrapText="1"/>
    </xf>
    <xf numFmtId="0" fontId="60" fillId="0" borderId="0" xfId="0" applyFont="1" applyFill="1" applyAlignment="1">
      <alignment horizontal="left" vertical="center" wrapText="1"/>
    </xf>
    <xf numFmtId="0" fontId="58" fillId="0" borderId="0" xfId="0" applyFont="1" applyFill="1" applyBorder="1" applyAlignment="1">
      <alignment horizontal="left" vertical="center" wrapText="1"/>
    </xf>
    <xf numFmtId="0" fontId="59" fillId="0" borderId="0" xfId="0" applyFont="1" applyFill="1" applyAlignment="1">
      <alignment horizontal="left" vertical="center" wrapText="1"/>
    </xf>
    <xf numFmtId="170" fontId="4" fillId="0" borderId="0" xfId="0" applyNumberFormat="1" applyFont="1" applyAlignment="1">
      <alignment horizontal="center" vertical="center" wrapText="1"/>
    </xf>
    <xf numFmtId="170" fontId="12" fillId="0" borderId="0" xfId="0" applyNumberFormat="1" applyFont="1" applyAlignment="1">
      <alignment horizontal="center" vertical="center" wrapText="1"/>
    </xf>
    <xf numFmtId="0" fontId="62" fillId="0" borderId="0" xfId="0" applyFont="1" applyAlignment="1">
      <alignment horizontal="center" vertical="center" wrapText="1"/>
    </xf>
    <xf numFmtId="0" fontId="0" fillId="0" borderId="0" xfId="0" applyFont="1" applyAlignment="1">
      <alignment horizontal="center" vertical="center" wrapText="1"/>
    </xf>
    <xf numFmtId="0" fontId="63" fillId="0" borderId="0" xfId="0" applyFont="1" applyFill="1" applyAlignment="1">
      <alignment horizontal="left" vertical="center" wrapText="1"/>
    </xf>
    <xf numFmtId="0" fontId="64" fillId="0" borderId="0" xfId="0" applyFont="1" applyFill="1" applyAlignment="1">
      <alignment horizontal="left" vertical="center" wrapText="1"/>
    </xf>
    <xf numFmtId="0" fontId="63" fillId="0" borderId="0" xfId="0" applyFont="1" applyFill="1" applyBorder="1" applyAlignment="1">
      <alignment horizontal="left" vertical="center" wrapText="1"/>
    </xf>
    <xf numFmtId="0" fontId="63" fillId="0" borderId="0" xfId="0" applyFont="1" applyFill="1" applyAlignment="1">
      <alignment horizontal="left" vertical="center"/>
    </xf>
    <xf numFmtId="0" fontId="65" fillId="0" borderId="0" xfId="0" applyFont="1" applyFill="1" applyAlignment="1">
      <alignment horizontal="left" vertical="center" wrapText="1"/>
    </xf>
    <xf numFmtId="0" fontId="66" fillId="0" borderId="0" xfId="0" applyFont="1" applyAlignment="1">
      <alignment/>
    </xf>
    <xf numFmtId="0" fontId="0" fillId="17" borderId="0" xfId="0" applyFill="1" applyBorder="1" applyAlignment="1">
      <alignment horizontal="center" vertical="center"/>
    </xf>
    <xf numFmtId="0" fontId="0" fillId="17" borderId="0" xfId="0" applyFill="1" applyBorder="1" applyAlignment="1">
      <alignment vertical="center"/>
    </xf>
    <xf numFmtId="0" fontId="2" fillId="11" borderId="35" xfId="0" applyFont="1" applyFill="1" applyBorder="1" applyAlignment="1">
      <alignment horizontal="center" vertical="center"/>
    </xf>
    <xf numFmtId="0" fontId="2" fillId="11" borderId="34" xfId="0" applyFont="1" applyFill="1" applyBorder="1" applyAlignment="1">
      <alignment horizontal="center" vertical="center"/>
    </xf>
    <xf numFmtId="0" fontId="2" fillId="11" borderId="36"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36" xfId="0" applyFont="1" applyFill="1" applyBorder="1" applyAlignment="1">
      <alignment horizontal="center" vertical="center"/>
    </xf>
    <xf numFmtId="0" fontId="2" fillId="7" borderId="35" xfId="0" applyFont="1" applyFill="1" applyBorder="1" applyAlignment="1">
      <alignment horizontal="center" vertical="center"/>
    </xf>
    <xf numFmtId="0" fontId="0" fillId="7" borderId="36" xfId="0" applyFill="1" applyBorder="1" applyAlignment="1">
      <alignment horizontal="center" vertical="center"/>
    </xf>
    <xf numFmtId="0" fontId="2" fillId="28" borderId="35" xfId="0" applyFont="1" applyFill="1" applyBorder="1" applyAlignment="1">
      <alignment horizontal="center" vertical="center"/>
    </xf>
    <xf numFmtId="0" fontId="2" fillId="28" borderId="34" xfId="0" applyFont="1" applyFill="1" applyBorder="1" applyAlignment="1">
      <alignment horizontal="center" vertical="center"/>
    </xf>
    <xf numFmtId="0" fontId="2" fillId="28" borderId="36" xfId="0" applyFont="1" applyFill="1" applyBorder="1" applyAlignment="1">
      <alignment horizontal="center" vertical="center"/>
    </xf>
    <xf numFmtId="0" fontId="2" fillId="24" borderId="35" xfId="0" applyFont="1" applyFill="1" applyBorder="1" applyAlignment="1">
      <alignment horizontal="center" vertical="center"/>
    </xf>
    <xf numFmtId="0" fontId="2" fillId="24" borderId="34" xfId="0" applyFont="1" applyFill="1" applyBorder="1" applyAlignment="1">
      <alignment horizontal="center" vertical="center"/>
    </xf>
    <xf numFmtId="0" fontId="2" fillId="24" borderId="36" xfId="0" applyFont="1" applyFill="1" applyBorder="1" applyAlignment="1">
      <alignment horizontal="center" vertical="center"/>
    </xf>
    <xf numFmtId="0" fontId="2" fillId="20" borderId="35" xfId="0" applyFont="1" applyFill="1" applyBorder="1" applyAlignment="1">
      <alignment horizontal="center" vertical="center"/>
    </xf>
    <xf numFmtId="0" fontId="2" fillId="20" borderId="34" xfId="0" applyFont="1" applyFill="1" applyBorder="1" applyAlignment="1">
      <alignment horizontal="center" vertical="center"/>
    </xf>
    <xf numFmtId="0" fontId="2" fillId="20" borderId="36" xfId="0" applyFont="1" applyFill="1" applyBorder="1" applyAlignment="1">
      <alignment horizontal="center" vertical="center"/>
    </xf>
    <xf numFmtId="0" fontId="2" fillId="4" borderId="35" xfId="0" applyFont="1" applyFill="1" applyBorder="1" applyAlignment="1">
      <alignment horizontal="center" vertical="center"/>
    </xf>
    <xf numFmtId="0" fontId="2" fillId="4" borderId="34" xfId="0" applyFont="1" applyFill="1" applyBorder="1" applyAlignment="1">
      <alignment horizontal="center" vertical="center"/>
    </xf>
    <xf numFmtId="0" fontId="2" fillId="4" borderId="36" xfId="0" applyFont="1" applyFill="1" applyBorder="1" applyAlignment="1">
      <alignment horizontal="center" vertical="center"/>
    </xf>
    <xf numFmtId="0" fontId="2" fillId="22" borderId="28" xfId="0" applyFont="1" applyFill="1" applyBorder="1" applyAlignment="1">
      <alignment horizontal="center" vertical="center"/>
    </xf>
    <xf numFmtId="0" fontId="2" fillId="22" borderId="29" xfId="0" applyFont="1" applyFill="1" applyBorder="1" applyAlignment="1">
      <alignment horizontal="center" vertical="center"/>
    </xf>
    <xf numFmtId="0" fontId="2" fillId="22" borderId="3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perations\OACES%20chip%20seal%20work%20shop\2011\Presentations\MarionCo%202011%20Chip%20Seal%20Program%20v8%20OACES%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1 Chip program"/>
      <sheetName val="2011 AC Patching - 2012 Chip"/>
      <sheetName val="2011 Slurrys"/>
      <sheetName val="PW Surface treatment"/>
      <sheetName val="Recent Yrs Overlays - 2011"/>
      <sheetName val="Fund - Dept - Div - Program - S"/>
      <sheetName val="Other Chip program not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B1:HC99"/>
  <sheetViews>
    <sheetView tabSelected="1" zoomScale="120" zoomScaleNormal="120" zoomScaleSheetLayoutView="100" workbookViewId="0" topLeftCell="A1">
      <pane xSplit="5" ySplit="12" topLeftCell="F13" activePane="bottomRight" state="frozen"/>
      <selection pane="topLeft" activeCell="A1" sqref="A1"/>
      <selection pane="topRight" activeCell="D1" sqref="D1"/>
      <selection pane="bottomLeft" activeCell="A10" sqref="A10"/>
      <selection pane="bottomRight" activeCell="L16" sqref="L16"/>
    </sheetView>
  </sheetViews>
  <sheetFormatPr defaultColWidth="9.140625" defaultRowHeight="12.75"/>
  <cols>
    <col min="1" max="1" width="2.421875" style="288" customWidth="1"/>
    <col min="2" max="2" width="6.8515625" style="213" customWidth="1"/>
    <col min="3" max="3" width="2.421875" style="288" customWidth="1"/>
    <col min="4" max="4" width="12.8515625" style="372" customWidth="1"/>
    <col min="5" max="5" width="4.8515625" style="298" customWidth="1"/>
    <col min="6" max="6" width="0.9921875" style="299" customWidth="1"/>
    <col min="7" max="9" width="5.140625" style="198" customWidth="1"/>
    <col min="10" max="10" width="3.28125" style="288" customWidth="1"/>
    <col min="11" max="12" width="17.421875" style="298" customWidth="1"/>
    <col min="13" max="14" width="3.8515625" style="288" customWidth="1"/>
    <col min="15" max="15" width="12.140625" style="298" customWidth="1"/>
    <col min="16" max="16" width="0.9921875" style="299" customWidth="1"/>
    <col min="17" max="19" width="5.00390625" style="300" customWidth="1"/>
    <col min="20" max="20" width="0.9921875" style="299" customWidth="1"/>
    <col min="21" max="21" width="7.7109375" style="300" customWidth="1"/>
    <col min="22" max="22" width="4.8515625" style="288" customWidth="1"/>
    <col min="23" max="23" width="5.57421875" style="288" customWidth="1"/>
    <col min="24" max="24" width="5.28125" style="288" customWidth="1"/>
    <col min="25" max="25" width="5.57421875" style="288" customWidth="1"/>
    <col min="26" max="26" width="5.28125" style="288" customWidth="1"/>
    <col min="27" max="27" width="14.57421875" style="288" customWidth="1"/>
    <col min="28" max="28" width="0.9921875" style="299" customWidth="1"/>
    <col min="29" max="46" width="4.7109375" style="288" customWidth="1"/>
    <col min="47" max="47" width="15.140625" style="288" customWidth="1"/>
    <col min="48" max="48" width="0.9921875" style="299" customWidth="1"/>
    <col min="49" max="56" width="4.7109375" style="288" customWidth="1"/>
    <col min="57" max="57" width="10.28125" style="288" customWidth="1"/>
    <col min="58" max="58" width="0.9921875" style="299" customWidth="1"/>
    <col min="59" max="71" width="4.7109375" style="288" customWidth="1"/>
    <col min="72" max="72" width="10.140625" style="288" customWidth="1"/>
    <col min="73" max="73" width="0.9921875" style="299" customWidth="1"/>
    <col min="74" max="74" width="4.7109375" style="288" customWidth="1"/>
    <col min="75" max="75" width="18.8515625" style="288" customWidth="1"/>
    <col min="76" max="76" width="11.00390625" style="288" customWidth="1"/>
    <col min="77" max="77" width="8.421875" style="288" customWidth="1"/>
    <col min="78" max="78" width="0.9921875" style="299" customWidth="1"/>
    <col min="79" max="79" width="4.7109375" style="288" customWidth="1"/>
    <col min="80" max="80" width="13.7109375" style="288" customWidth="1"/>
    <col min="81" max="81" width="11.00390625" style="288" customWidth="1"/>
    <col min="82" max="83" width="4.7109375" style="288" customWidth="1"/>
    <col min="84" max="84" width="4.7109375" style="569" customWidth="1"/>
    <col min="85" max="85" width="10.57421875" style="288" customWidth="1"/>
    <col min="86" max="86" width="0.9921875" style="299" customWidth="1"/>
    <col min="87" max="88" width="4.7109375" style="288" customWidth="1"/>
    <col min="89" max="89" width="9.00390625" style="288" customWidth="1"/>
    <col min="90" max="93" width="4.7109375" style="288" customWidth="1"/>
    <col min="94" max="94" width="9.00390625" style="288" customWidth="1"/>
    <col min="95" max="100" width="4.7109375" style="288" customWidth="1"/>
    <col min="101" max="101" width="15.8515625" style="288" customWidth="1"/>
    <col min="102" max="103" width="4.7109375" style="288" customWidth="1"/>
    <col min="104" max="104" width="20.421875" style="288" customWidth="1"/>
    <col min="105" max="106" width="0.9921875" style="299" customWidth="1"/>
    <col min="107" max="108" width="4.7109375" style="288" customWidth="1"/>
    <col min="109" max="109" width="18.8515625" style="288" customWidth="1"/>
    <col min="110" max="110" width="13.57421875" style="288" customWidth="1"/>
    <col min="111" max="111" width="0.9921875" style="299" customWidth="1"/>
    <col min="112" max="145" width="4.7109375" style="288" customWidth="1"/>
    <col min="146" max="146" width="10.8515625" style="288" customWidth="1"/>
    <col min="147" max="147" width="10.140625" style="288" customWidth="1"/>
    <col min="148" max="148" width="0.9921875" style="299" customWidth="1"/>
    <col min="149" max="149" width="4.28125" style="288" customWidth="1"/>
    <col min="150" max="150" width="2.28125" style="288" customWidth="1"/>
    <col min="151" max="151" width="3.421875" style="288" customWidth="1"/>
    <col min="152" max="152" width="0.9921875" style="299" customWidth="1"/>
    <col min="153" max="170" width="5.140625" style="288" customWidth="1"/>
    <col min="171" max="171" width="10.140625" style="288" customWidth="1"/>
    <col min="172" max="172" width="0.9921875" style="299" customWidth="1"/>
    <col min="173" max="180" width="4.7109375" style="288" customWidth="1"/>
    <col min="181" max="181" width="10.28125" style="288" customWidth="1"/>
    <col min="182" max="182" width="0.9921875" style="299" customWidth="1"/>
    <col min="183" max="184" width="4.7109375" style="288" customWidth="1"/>
    <col min="185" max="185" width="5.8515625" style="288" customWidth="1"/>
    <col min="186" max="186" width="6.421875" style="288" customWidth="1"/>
    <col min="187" max="187" width="4.7109375" style="288" customWidth="1"/>
    <col min="188" max="188" width="5.28125" style="288" customWidth="1"/>
    <col min="189" max="189" width="5.7109375" style="288" customWidth="1"/>
    <col min="190" max="190" width="6.00390625" style="288" customWidth="1"/>
    <col min="191" max="194" width="4.7109375" style="288" customWidth="1"/>
    <col min="195" max="195" width="5.8515625" style="288" customWidth="1"/>
    <col min="196" max="196" width="10.140625" style="288" customWidth="1"/>
    <col min="197" max="197" width="0.9921875" style="299" customWidth="1"/>
    <col min="198" max="198" width="4.7109375" style="288" customWidth="1"/>
    <col min="199" max="199" width="18.8515625" style="288" customWidth="1"/>
    <col min="200" max="200" width="11.00390625" style="288" customWidth="1"/>
    <col min="201" max="201" width="8.421875" style="288" customWidth="1"/>
    <col min="202" max="202" width="0.9921875" style="299" customWidth="1"/>
    <col min="203" max="203" width="4.7109375" style="288" customWidth="1"/>
    <col min="204" max="204" width="13.7109375" style="288" customWidth="1"/>
    <col min="205" max="205" width="11.00390625" style="288" customWidth="1"/>
    <col min="206" max="208" width="4.7109375" style="288" customWidth="1"/>
    <col min="209" max="209" width="10.57421875" style="288" customWidth="1"/>
    <col min="210" max="210" width="0.9921875" style="299" customWidth="1"/>
    <col min="211" max="211" width="4.7109375" style="288" customWidth="1"/>
    <col min="212" max="16384" width="9.140625" style="288" customWidth="1"/>
  </cols>
  <sheetData>
    <row r="1" spans="4:150" ht="12.75">
      <c r="D1" s="297"/>
      <c r="G1" s="197"/>
      <c r="H1" s="197"/>
      <c r="I1" s="197"/>
      <c r="ET1" s="296"/>
    </row>
    <row r="2" spans="4:195" ht="12.75">
      <c r="D2" s="297"/>
      <c r="G2" s="197"/>
      <c r="H2" s="197"/>
      <c r="I2" s="197"/>
      <c r="DF2" s="506" t="s">
        <v>696</v>
      </c>
      <c r="DH2" s="305">
        <f>IF(DH$5&gt;10,IF(DH$5&lt;16,DH$5,""),"")</f>
      </c>
      <c r="DI2" s="305">
        <f aca="true" t="shared" si="0" ref="DI2:EN2">IF(DI$5&gt;10,IF(DI$5&lt;16,DI$5,""),"")</f>
      </c>
      <c r="DJ2" s="305">
        <f t="shared" si="0"/>
      </c>
      <c r="DK2" s="305">
        <f t="shared" si="0"/>
      </c>
      <c r="DL2" s="305">
        <f t="shared" si="0"/>
      </c>
      <c r="DM2" s="305">
        <f t="shared" si="0"/>
      </c>
      <c r="DN2" s="305">
        <f t="shared" si="0"/>
      </c>
      <c r="DO2" s="305">
        <f t="shared" si="0"/>
        <v>13</v>
      </c>
      <c r="DP2" s="305">
        <f t="shared" si="0"/>
      </c>
      <c r="DQ2" s="305">
        <f t="shared" si="0"/>
        <v>11</v>
      </c>
      <c r="DR2" s="305">
        <f t="shared" si="0"/>
        <v>13</v>
      </c>
      <c r="DS2" s="305">
        <f t="shared" si="0"/>
      </c>
      <c r="DT2" s="305">
        <f t="shared" si="0"/>
      </c>
      <c r="DU2" s="305">
        <f t="shared" si="0"/>
      </c>
      <c r="DV2" s="305">
        <f t="shared" si="0"/>
      </c>
      <c r="DW2" s="305">
        <f t="shared" si="0"/>
      </c>
      <c r="DX2" s="305">
        <f t="shared" si="0"/>
      </c>
      <c r="DY2" s="305">
        <f t="shared" si="0"/>
        <v>13</v>
      </c>
      <c r="DZ2" s="305">
        <f t="shared" si="0"/>
      </c>
      <c r="EA2" s="305">
        <f t="shared" si="0"/>
      </c>
      <c r="EB2" s="305">
        <f t="shared" si="0"/>
      </c>
      <c r="EC2" s="305">
        <f t="shared" si="0"/>
      </c>
      <c r="ED2" s="305">
        <f t="shared" si="0"/>
      </c>
      <c r="EE2" s="305">
        <f t="shared" si="0"/>
      </c>
      <c r="EF2" s="305">
        <f t="shared" si="0"/>
      </c>
      <c r="EG2" s="305">
        <f t="shared" si="0"/>
      </c>
      <c r="EH2" s="305">
        <f t="shared" si="0"/>
      </c>
      <c r="EI2" s="305">
        <f t="shared" si="0"/>
      </c>
      <c r="EJ2" s="305">
        <f t="shared" si="0"/>
        <v>12</v>
      </c>
      <c r="EK2" s="305">
        <f t="shared" si="0"/>
      </c>
      <c r="EL2" s="305">
        <f t="shared" si="0"/>
      </c>
      <c r="EM2" s="305">
        <f t="shared" si="0"/>
        <v>13</v>
      </c>
      <c r="EN2" s="305">
        <f t="shared" si="0"/>
      </c>
      <c r="ET2" s="296"/>
      <c r="EW2" s="549">
        <f>+EW3</f>
        <v>0.003110419906687403</v>
      </c>
      <c r="EX2" s="549">
        <f aca="true" t="shared" si="1" ref="EX2:FN2">+EX3</f>
        <v>0.09720062208398134</v>
      </c>
      <c r="EY2" s="549">
        <f t="shared" si="1"/>
        <v>0</v>
      </c>
      <c r="EZ2" s="549">
        <f t="shared" si="1"/>
        <v>0.0003421461897356143</v>
      </c>
      <c r="FA2" s="549">
        <f t="shared" si="1"/>
        <v>0.24043545878693623</v>
      </c>
      <c r="FB2" s="549">
        <f t="shared" si="1"/>
        <v>0.04805598755832037</v>
      </c>
      <c r="FC2" s="549">
        <f t="shared" si="1"/>
        <v>0</v>
      </c>
      <c r="FD2" s="549">
        <f t="shared" si="1"/>
        <v>0.06531881804043546</v>
      </c>
      <c r="FE2" s="549">
        <f t="shared" si="1"/>
        <v>0</v>
      </c>
      <c r="FF2" s="549">
        <f t="shared" si="1"/>
        <v>0.012441679626749611</v>
      </c>
      <c r="FG2" s="549">
        <f t="shared" si="1"/>
        <v>0</v>
      </c>
      <c r="FH2" s="549">
        <f t="shared" si="1"/>
        <v>0.3475894245723173</v>
      </c>
      <c r="FI2" s="549">
        <f t="shared" si="1"/>
        <v>0</v>
      </c>
      <c r="FJ2" s="549">
        <f t="shared" si="1"/>
        <v>0</v>
      </c>
      <c r="FK2" s="549">
        <f t="shared" si="1"/>
        <v>0.13107309486780716</v>
      </c>
      <c r="FL2" s="549">
        <f t="shared" si="1"/>
        <v>0</v>
      </c>
      <c r="FM2" s="549">
        <f t="shared" si="1"/>
        <v>0.05443234836702955</v>
      </c>
      <c r="FN2" s="549">
        <f t="shared" si="1"/>
        <v>0</v>
      </c>
      <c r="GA2" s="549">
        <f>+GA3</f>
        <v>0.06427682737169517</v>
      </c>
      <c r="GB2" s="549">
        <f aca="true" t="shared" si="2" ref="GB2:GM2">+GB3</f>
        <v>0.030715396578538102</v>
      </c>
      <c r="GC2" s="549">
        <f t="shared" si="2"/>
        <v>0.1504199066874028</v>
      </c>
      <c r="GD2" s="549">
        <f t="shared" si="2"/>
        <v>0.13996889580093314</v>
      </c>
      <c r="GE2" s="549">
        <f t="shared" si="2"/>
        <v>0</v>
      </c>
      <c r="GF2" s="549">
        <f t="shared" si="2"/>
        <v>0.24416796267496113</v>
      </c>
      <c r="GG2" s="549">
        <f t="shared" si="2"/>
        <v>0.20346811819595642</v>
      </c>
      <c r="GH2" s="549">
        <f t="shared" si="2"/>
        <v>0.15241057542768274</v>
      </c>
      <c r="GI2" s="549">
        <f t="shared" si="2"/>
        <v>0</v>
      </c>
      <c r="GJ2" s="549">
        <f t="shared" si="2"/>
        <v>0.0017107309486780716</v>
      </c>
      <c r="GK2" s="549">
        <f t="shared" si="2"/>
        <v>0</v>
      </c>
      <c r="GL2" s="549">
        <f t="shared" si="2"/>
        <v>0</v>
      </c>
      <c r="GM2" s="549">
        <f t="shared" si="2"/>
        <v>0.13374805598755832</v>
      </c>
    </row>
    <row r="3" spans="4:195" ht="12.75">
      <c r="D3" s="297"/>
      <c r="G3" s="197"/>
      <c r="H3" s="197"/>
      <c r="I3" s="197"/>
      <c r="U3" s="605"/>
      <c r="W3" s="604"/>
      <c r="Y3" s="604"/>
      <c r="AW3" s="604"/>
      <c r="BV3" s="604"/>
      <c r="BX3" s="604"/>
      <c r="CA3" s="604"/>
      <c r="CB3" s="604"/>
      <c r="CD3" s="604"/>
      <c r="DC3" s="604"/>
      <c r="DD3" s="604"/>
      <c r="DF3" s="505" t="s">
        <v>695</v>
      </c>
      <c r="DH3" s="311">
        <f>IF(DH$5&gt;5,IF(DH$5&lt;11,DH$5,""),"")</f>
      </c>
      <c r="DI3" s="311">
        <f aca="true" t="shared" si="3" ref="DI3:EN3">IF(DI$5&gt;5,IF(DI$5&lt;11,DI$5,""),"")</f>
      </c>
      <c r="DJ3" s="311">
        <f t="shared" si="3"/>
      </c>
      <c r="DK3" s="311">
        <f t="shared" si="3"/>
        <v>10</v>
      </c>
      <c r="DL3" s="311">
        <f t="shared" si="3"/>
      </c>
      <c r="DM3" s="311">
        <f t="shared" si="3"/>
        <v>6</v>
      </c>
      <c r="DN3" s="311">
        <f t="shared" si="3"/>
      </c>
      <c r="DO3" s="311">
        <f t="shared" si="3"/>
      </c>
      <c r="DP3" s="311">
        <f t="shared" si="3"/>
        <v>6</v>
      </c>
      <c r="DQ3" s="311">
        <f t="shared" si="3"/>
      </c>
      <c r="DR3" s="311">
        <f t="shared" si="3"/>
      </c>
      <c r="DS3" s="311">
        <f t="shared" si="3"/>
        <v>6</v>
      </c>
      <c r="DT3" s="311">
        <f t="shared" si="3"/>
      </c>
      <c r="DU3" s="311">
        <f t="shared" si="3"/>
      </c>
      <c r="DV3" s="311">
        <f t="shared" si="3"/>
      </c>
      <c r="DW3" s="311">
        <f t="shared" si="3"/>
      </c>
      <c r="DX3" s="311">
        <f t="shared" si="3"/>
      </c>
      <c r="DY3" s="311">
        <f t="shared" si="3"/>
      </c>
      <c r="DZ3" s="311">
        <f t="shared" si="3"/>
      </c>
      <c r="EA3" s="311">
        <f t="shared" si="3"/>
      </c>
      <c r="EB3" s="311">
        <f t="shared" si="3"/>
      </c>
      <c r="EC3" s="311">
        <f t="shared" si="3"/>
      </c>
      <c r="ED3" s="311">
        <f t="shared" si="3"/>
        <v>6</v>
      </c>
      <c r="EE3" s="311">
        <f t="shared" si="3"/>
      </c>
      <c r="EF3" s="311">
        <f t="shared" si="3"/>
      </c>
      <c r="EG3" s="311">
        <f t="shared" si="3"/>
      </c>
      <c r="EH3" s="311">
        <f t="shared" si="3"/>
      </c>
      <c r="EI3" s="311">
        <f t="shared" si="3"/>
      </c>
      <c r="EJ3" s="311">
        <f t="shared" si="3"/>
      </c>
      <c r="EK3" s="311">
        <f t="shared" si="3"/>
      </c>
      <c r="EL3" s="311">
        <f t="shared" si="3"/>
      </c>
      <c r="EM3" s="311">
        <f t="shared" si="3"/>
      </c>
      <c r="EN3" s="311">
        <f t="shared" si="3"/>
      </c>
      <c r="ET3" s="296"/>
      <c r="EW3" s="548">
        <f>+EW6/$FN7</f>
        <v>0.003110419906687403</v>
      </c>
      <c r="EX3" s="548">
        <f aca="true" t="shared" si="4" ref="EX3:FN3">+EX6/$FN7</f>
        <v>0.09720062208398134</v>
      </c>
      <c r="EY3" s="548">
        <f t="shared" si="4"/>
        <v>0</v>
      </c>
      <c r="EZ3" s="550">
        <f t="shared" si="4"/>
        <v>0.0003421461897356143</v>
      </c>
      <c r="FA3" s="548">
        <f t="shared" si="4"/>
        <v>0.24043545878693623</v>
      </c>
      <c r="FB3" s="548">
        <f t="shared" si="4"/>
        <v>0.04805598755832037</v>
      </c>
      <c r="FC3" s="548">
        <f t="shared" si="4"/>
        <v>0</v>
      </c>
      <c r="FD3" s="548">
        <f t="shared" si="4"/>
        <v>0.06531881804043546</v>
      </c>
      <c r="FE3" s="548">
        <f t="shared" si="4"/>
        <v>0</v>
      </c>
      <c r="FF3" s="548">
        <f t="shared" si="4"/>
        <v>0.012441679626749611</v>
      </c>
      <c r="FG3" s="548">
        <f t="shared" si="4"/>
        <v>0</v>
      </c>
      <c r="FH3" s="548">
        <f t="shared" si="4"/>
        <v>0.3475894245723173</v>
      </c>
      <c r="FI3" s="548">
        <f t="shared" si="4"/>
        <v>0</v>
      </c>
      <c r="FJ3" s="548">
        <f t="shared" si="4"/>
        <v>0</v>
      </c>
      <c r="FK3" s="548">
        <f t="shared" si="4"/>
        <v>0.13107309486780716</v>
      </c>
      <c r="FL3" s="548">
        <f t="shared" si="4"/>
        <v>0</v>
      </c>
      <c r="FM3" s="548">
        <f t="shared" si="4"/>
        <v>0.05443234836702955</v>
      </c>
      <c r="FN3" s="548">
        <f t="shared" si="4"/>
        <v>0</v>
      </c>
      <c r="GA3" s="548">
        <f>+GA6/$FN7</f>
        <v>0.06427682737169517</v>
      </c>
      <c r="GB3" s="548">
        <f aca="true" t="shared" si="5" ref="GB3:GM3">+GB6/$FN7</f>
        <v>0.030715396578538102</v>
      </c>
      <c r="GC3" s="548">
        <f t="shared" si="5"/>
        <v>0.1504199066874028</v>
      </c>
      <c r="GD3" s="548">
        <f t="shared" si="5"/>
        <v>0.13996889580093314</v>
      </c>
      <c r="GE3" s="548">
        <f t="shared" si="5"/>
        <v>0</v>
      </c>
      <c r="GF3" s="548">
        <f t="shared" si="5"/>
        <v>0.24416796267496113</v>
      </c>
      <c r="GG3" s="548">
        <f t="shared" si="5"/>
        <v>0.20346811819595642</v>
      </c>
      <c r="GH3" s="548">
        <f t="shared" si="5"/>
        <v>0.15241057542768274</v>
      </c>
      <c r="GI3" s="548">
        <f t="shared" si="5"/>
        <v>0</v>
      </c>
      <c r="GJ3" s="548">
        <f t="shared" si="5"/>
        <v>0.0017107309486780716</v>
      </c>
      <c r="GK3" s="548">
        <f t="shared" si="5"/>
        <v>0</v>
      </c>
      <c r="GL3" s="548">
        <f t="shared" si="5"/>
        <v>0</v>
      </c>
      <c r="GM3" s="548">
        <f t="shared" si="5"/>
        <v>0.13374805598755832</v>
      </c>
    </row>
    <row r="4" spans="4:195" ht="12.75">
      <c r="D4" s="297"/>
      <c r="G4" s="197"/>
      <c r="H4" s="197"/>
      <c r="I4" s="197"/>
      <c r="DF4" s="507" t="s">
        <v>628</v>
      </c>
      <c r="DH4" s="308">
        <f>IF(DH$5&lt;6,DH$5,"")</f>
        <v>3</v>
      </c>
      <c r="DI4" s="308">
        <f aca="true" t="shared" si="6" ref="DI4:EN4">IF(DI$5&lt;6,DI$5,"")</f>
        <v>1</v>
      </c>
      <c r="DJ4" s="308">
        <f t="shared" si="6"/>
        <v>3</v>
      </c>
      <c r="DK4" s="308">
        <f t="shared" si="6"/>
      </c>
      <c r="DL4" s="308">
        <f t="shared" si="6"/>
      </c>
      <c r="DM4" s="308">
        <f t="shared" si="6"/>
      </c>
      <c r="DN4" s="308">
        <f t="shared" si="6"/>
        <v>3</v>
      </c>
      <c r="DO4" s="308">
        <f t="shared" si="6"/>
      </c>
      <c r="DP4" s="308">
        <f t="shared" si="6"/>
      </c>
      <c r="DQ4" s="308">
        <f t="shared" si="6"/>
      </c>
      <c r="DR4" s="308">
        <f t="shared" si="6"/>
      </c>
      <c r="DS4" s="308">
        <f t="shared" si="6"/>
      </c>
      <c r="DT4" s="308">
        <f t="shared" si="6"/>
      </c>
      <c r="DU4" s="308">
        <f t="shared" si="6"/>
      </c>
      <c r="DV4" s="308">
        <f t="shared" si="6"/>
        <v>2</v>
      </c>
      <c r="DW4" s="308">
        <f t="shared" si="6"/>
      </c>
      <c r="DX4" s="308">
        <f t="shared" si="6"/>
      </c>
      <c r="DY4" s="308">
        <f t="shared" si="6"/>
      </c>
      <c r="DZ4" s="308">
        <f t="shared" si="6"/>
      </c>
      <c r="EA4" s="308">
        <f t="shared" si="6"/>
      </c>
      <c r="EB4" s="308">
        <f t="shared" si="6"/>
      </c>
      <c r="EC4" s="308">
        <f t="shared" si="6"/>
      </c>
      <c r="ED4" s="308">
        <f t="shared" si="6"/>
      </c>
      <c r="EE4" s="308">
        <f t="shared" si="6"/>
      </c>
      <c r="EF4" s="308">
        <f t="shared" si="6"/>
      </c>
      <c r="EG4" s="308">
        <f t="shared" si="6"/>
      </c>
      <c r="EH4" s="308">
        <f t="shared" si="6"/>
      </c>
      <c r="EI4" s="308">
        <f t="shared" si="6"/>
      </c>
      <c r="EJ4" s="308">
        <f t="shared" si="6"/>
      </c>
      <c r="EK4" s="308">
        <f t="shared" si="6"/>
      </c>
      <c r="EL4" s="308">
        <f t="shared" si="6"/>
      </c>
      <c r="EM4" s="308">
        <f t="shared" si="6"/>
      </c>
      <c r="EN4" s="308">
        <f t="shared" si="6"/>
      </c>
      <c r="ET4" s="296"/>
      <c r="EW4" s="308">
        <f>IF(EW5&lt;4,EW5,"")</f>
      </c>
      <c r="EX4" s="308">
        <f aca="true" t="shared" si="7" ref="EX4:FN4">IF(EX5&lt;4,EX5,"")</f>
      </c>
      <c r="EY4" s="308">
        <f t="shared" si="7"/>
      </c>
      <c r="EZ4" s="308">
        <f t="shared" si="7"/>
      </c>
      <c r="FA4" s="308">
        <f t="shared" si="7"/>
        <v>2</v>
      </c>
      <c r="FB4" s="308">
        <f t="shared" si="7"/>
      </c>
      <c r="FC4" s="308">
        <f t="shared" si="7"/>
      </c>
      <c r="FD4" s="308">
        <f t="shared" si="7"/>
      </c>
      <c r="FE4" s="308">
        <f t="shared" si="7"/>
      </c>
      <c r="FF4" s="308">
        <f t="shared" si="7"/>
      </c>
      <c r="FG4" s="308">
        <f t="shared" si="7"/>
      </c>
      <c r="FH4" s="308">
        <f t="shared" si="7"/>
        <v>1</v>
      </c>
      <c r="FI4" s="308">
        <f t="shared" si="7"/>
      </c>
      <c r="FJ4" s="308">
        <f t="shared" si="7"/>
      </c>
      <c r="FK4" s="308">
        <f t="shared" si="7"/>
        <v>3</v>
      </c>
      <c r="FL4" s="308">
        <f t="shared" si="7"/>
      </c>
      <c r="FM4" s="308">
        <f t="shared" si="7"/>
      </c>
      <c r="FN4" s="308">
        <f t="shared" si="7"/>
      </c>
      <c r="FQ4" s="308">
        <f>IF(FQ5&lt;4,FQ5,"")</f>
        <v>1</v>
      </c>
      <c r="FR4" s="308">
        <f aca="true" t="shared" si="8" ref="FR4:FX4">IF(FR5&lt;4,FR5,"")</f>
        <v>3</v>
      </c>
      <c r="FS4" s="308">
        <f t="shared" si="8"/>
      </c>
      <c r="FT4" s="308">
        <f t="shared" si="8"/>
        <v>2</v>
      </c>
      <c r="FU4" s="308">
        <f t="shared" si="8"/>
      </c>
      <c r="FV4" s="308">
        <f t="shared" si="8"/>
      </c>
      <c r="FW4" s="308">
        <f t="shared" si="8"/>
      </c>
      <c r="FX4" s="308">
        <f t="shared" si="8"/>
      </c>
      <c r="GA4" s="308">
        <f>IF(GA5&lt;4,GA5,"")</f>
      </c>
      <c r="GB4" s="308">
        <f aca="true" t="shared" si="9" ref="GB4:GM4">IF(GB5&lt;4,GB5,"")</f>
      </c>
      <c r="GC4" s="308">
        <f t="shared" si="9"/>
      </c>
      <c r="GD4" s="308">
        <f t="shared" si="9"/>
      </c>
      <c r="GE4" s="308">
        <f t="shared" si="9"/>
      </c>
      <c r="GF4" s="308">
        <f t="shared" si="9"/>
        <v>1</v>
      </c>
      <c r="GG4" s="308">
        <f t="shared" si="9"/>
        <v>2</v>
      </c>
      <c r="GH4" s="308">
        <f t="shared" si="9"/>
        <v>3</v>
      </c>
      <c r="GI4" s="308">
        <f t="shared" si="9"/>
      </c>
      <c r="GJ4" s="308">
        <f t="shared" si="9"/>
      </c>
      <c r="GK4" s="308">
        <f t="shared" si="9"/>
      </c>
      <c r="GL4" s="308">
        <f t="shared" si="9"/>
      </c>
      <c r="GM4" s="308">
        <f t="shared" si="9"/>
      </c>
    </row>
    <row r="5" spans="4:207" ht="12.75">
      <c r="D5" s="297"/>
      <c r="E5" s="301" t="s">
        <v>383</v>
      </c>
      <c r="G5" s="197"/>
      <c r="H5" s="197"/>
      <c r="I5" s="197"/>
      <c r="CD5" s="391">
        <f>+CD6/SUM(CD6:CE6)</f>
        <v>0.23809523809523808</v>
      </c>
      <c r="CE5" s="387"/>
      <c r="CX5" s="391">
        <f>+CX6/SUM(CX6:CY6)</f>
        <v>0.75</v>
      </c>
      <c r="CY5" s="387"/>
      <c r="DC5" s="391">
        <f>+DC6/SUM(DC6:DD6)</f>
        <v>0.9473684210526315</v>
      </c>
      <c r="DD5" s="387"/>
      <c r="DF5" s="408" t="s">
        <v>627</v>
      </c>
      <c r="DH5" s="407">
        <f>RANK(DH6,$DH6:$EN6,)</f>
        <v>3</v>
      </c>
      <c r="DI5" s="407">
        <f aca="true" t="shared" si="10" ref="DI5:EN5">RANK(DI6,$DH6:$EN6,)</f>
        <v>1</v>
      </c>
      <c r="DJ5" s="407">
        <f t="shared" si="10"/>
        <v>3</v>
      </c>
      <c r="DK5" s="407">
        <f t="shared" si="10"/>
        <v>10</v>
      </c>
      <c r="DL5" s="407">
        <f t="shared" si="10"/>
        <v>17</v>
      </c>
      <c r="DM5" s="407">
        <f t="shared" si="10"/>
        <v>6</v>
      </c>
      <c r="DN5" s="407">
        <f t="shared" si="10"/>
        <v>3</v>
      </c>
      <c r="DO5" s="407">
        <f t="shared" si="10"/>
        <v>13</v>
      </c>
      <c r="DP5" s="407">
        <f t="shared" si="10"/>
        <v>6</v>
      </c>
      <c r="DQ5" s="407">
        <f t="shared" si="10"/>
        <v>11</v>
      </c>
      <c r="DR5" s="407">
        <f t="shared" si="10"/>
        <v>13</v>
      </c>
      <c r="DS5" s="407">
        <f t="shared" si="10"/>
        <v>6</v>
      </c>
      <c r="DT5" s="407">
        <f t="shared" si="10"/>
        <v>24</v>
      </c>
      <c r="DU5" s="407">
        <f t="shared" si="10"/>
        <v>21</v>
      </c>
      <c r="DV5" s="407">
        <f t="shared" si="10"/>
        <v>2</v>
      </c>
      <c r="DW5" s="407">
        <f t="shared" si="10"/>
        <v>24</v>
      </c>
      <c r="DX5" s="407">
        <f t="shared" si="10"/>
        <v>24</v>
      </c>
      <c r="DY5" s="407">
        <f t="shared" si="10"/>
        <v>13</v>
      </c>
      <c r="DZ5" s="407">
        <f t="shared" si="10"/>
        <v>29</v>
      </c>
      <c r="EA5" s="407">
        <f t="shared" si="10"/>
        <v>17</v>
      </c>
      <c r="EB5" s="407">
        <f t="shared" si="10"/>
        <v>24</v>
      </c>
      <c r="EC5" s="407">
        <f t="shared" si="10"/>
        <v>21</v>
      </c>
      <c r="ED5" s="407">
        <f t="shared" si="10"/>
        <v>6</v>
      </c>
      <c r="EE5" s="407">
        <f t="shared" si="10"/>
        <v>17</v>
      </c>
      <c r="EF5" s="407">
        <f t="shared" si="10"/>
        <v>29</v>
      </c>
      <c r="EG5" s="407">
        <f t="shared" si="10"/>
        <v>29</v>
      </c>
      <c r="EH5" s="407">
        <f t="shared" si="10"/>
        <v>33</v>
      </c>
      <c r="EI5" s="407">
        <f t="shared" si="10"/>
        <v>24</v>
      </c>
      <c r="EJ5" s="407">
        <f t="shared" si="10"/>
        <v>12</v>
      </c>
      <c r="EK5" s="407">
        <f t="shared" si="10"/>
        <v>17</v>
      </c>
      <c r="EL5" s="407">
        <f t="shared" si="10"/>
        <v>21</v>
      </c>
      <c r="EM5" s="407">
        <f t="shared" si="10"/>
        <v>13</v>
      </c>
      <c r="EN5" s="407">
        <f t="shared" si="10"/>
        <v>29</v>
      </c>
      <c r="ET5" s="296"/>
      <c r="EW5" s="407">
        <f>RANK(EW6,$EW6:$FN6,)</f>
        <v>9</v>
      </c>
      <c r="EX5" s="407">
        <f aca="true" t="shared" si="11" ref="EX5:FN5">RANK(EX6,$EW6:$FN6,)</f>
        <v>4</v>
      </c>
      <c r="EY5" s="407">
        <f t="shared" si="11"/>
        <v>11</v>
      </c>
      <c r="EZ5" s="407">
        <f t="shared" si="11"/>
        <v>10</v>
      </c>
      <c r="FA5" s="407">
        <f t="shared" si="11"/>
        <v>2</v>
      </c>
      <c r="FB5" s="407">
        <f t="shared" si="11"/>
        <v>7</v>
      </c>
      <c r="FC5" s="407">
        <f t="shared" si="11"/>
        <v>11</v>
      </c>
      <c r="FD5" s="407">
        <f t="shared" si="11"/>
        <v>5</v>
      </c>
      <c r="FE5" s="407">
        <f t="shared" si="11"/>
        <v>11</v>
      </c>
      <c r="FF5" s="407">
        <f t="shared" si="11"/>
        <v>8</v>
      </c>
      <c r="FG5" s="407">
        <f t="shared" si="11"/>
        <v>11</v>
      </c>
      <c r="FH5" s="407">
        <f t="shared" si="11"/>
        <v>1</v>
      </c>
      <c r="FI5" s="407">
        <f t="shared" si="11"/>
        <v>11</v>
      </c>
      <c r="FJ5" s="407">
        <f t="shared" si="11"/>
        <v>11</v>
      </c>
      <c r="FK5" s="407">
        <f t="shared" si="11"/>
        <v>3</v>
      </c>
      <c r="FL5" s="407">
        <f t="shared" si="11"/>
        <v>11</v>
      </c>
      <c r="FM5" s="407">
        <f t="shared" si="11"/>
        <v>6</v>
      </c>
      <c r="FN5" s="407">
        <f t="shared" si="11"/>
        <v>11</v>
      </c>
      <c r="FQ5" s="407">
        <f>RANK(FQ6,$FQ6:$FX6,)</f>
        <v>1</v>
      </c>
      <c r="FR5" s="407">
        <f aca="true" t="shared" si="12" ref="FR5:FX5">RANK(FR6,$FQ6:$FX6,)</f>
        <v>3</v>
      </c>
      <c r="FS5" s="407">
        <f t="shared" si="12"/>
        <v>5</v>
      </c>
      <c r="FT5" s="407">
        <f t="shared" si="12"/>
        <v>2</v>
      </c>
      <c r="FU5" s="407">
        <f t="shared" si="12"/>
        <v>4</v>
      </c>
      <c r="FV5" s="407">
        <f t="shared" si="12"/>
        <v>5</v>
      </c>
      <c r="FW5" s="407">
        <f t="shared" si="12"/>
        <v>5</v>
      </c>
      <c r="FX5" s="407">
        <f t="shared" si="12"/>
        <v>5</v>
      </c>
      <c r="GA5" s="407">
        <f>RANK(GA6,$GA6:$GM6,)</f>
        <v>7</v>
      </c>
      <c r="GB5" s="407">
        <f aca="true" t="shared" si="13" ref="GB5:GM5">RANK(GB6,$GA6:$GM6,)</f>
        <v>8</v>
      </c>
      <c r="GC5" s="407">
        <f t="shared" si="13"/>
        <v>4</v>
      </c>
      <c r="GD5" s="407">
        <f t="shared" si="13"/>
        <v>5</v>
      </c>
      <c r="GE5" s="407">
        <f t="shared" si="13"/>
        <v>10</v>
      </c>
      <c r="GF5" s="407">
        <f t="shared" si="13"/>
        <v>1</v>
      </c>
      <c r="GG5" s="407">
        <f t="shared" si="13"/>
        <v>2</v>
      </c>
      <c r="GH5" s="407">
        <f t="shared" si="13"/>
        <v>3</v>
      </c>
      <c r="GI5" s="407">
        <f t="shared" si="13"/>
        <v>10</v>
      </c>
      <c r="GJ5" s="407">
        <f t="shared" si="13"/>
        <v>9</v>
      </c>
      <c r="GK5" s="407">
        <f t="shared" si="13"/>
        <v>10</v>
      </c>
      <c r="GL5" s="407">
        <f t="shared" si="13"/>
        <v>10</v>
      </c>
      <c r="GM5" s="407">
        <f t="shared" si="13"/>
        <v>6</v>
      </c>
      <c r="GX5" s="391">
        <f>+GX6/SUM(GX6:GY6)</f>
        <v>0.3664</v>
      </c>
      <c r="GY5" s="387"/>
    </row>
    <row r="6" spans="5:211" ht="12.75">
      <c r="E6" s="302" t="s">
        <v>23</v>
      </c>
      <c r="F6" s="289"/>
      <c r="G6" s="303">
        <f>SUM(G12:G67)</f>
        <v>25</v>
      </c>
      <c r="H6" s="303">
        <f>SUM(H12:H67)</f>
        <v>71</v>
      </c>
      <c r="I6" s="304">
        <f>SUM(I12:I67)</f>
        <v>23</v>
      </c>
      <c r="J6" s="305">
        <f>SUM(J12:J67)</f>
        <v>14</v>
      </c>
      <c r="K6" s="287">
        <f>ROWS(K12:K67)-COUNTBLANK(K12:K67)</f>
        <v>11</v>
      </c>
      <c r="L6" s="287">
        <f>ROWS(L12:L67)-COUNTBLANK(L12:L67)</f>
        <v>12</v>
      </c>
      <c r="M6" s="306"/>
      <c r="N6" s="305">
        <f>SUM(N12:N67)</f>
        <v>185</v>
      </c>
      <c r="O6" s="287">
        <f>ROWS(O12:O67)-COUNTBLANK(O12:O67)</f>
        <v>1</v>
      </c>
      <c r="P6" s="289"/>
      <c r="Q6" s="307">
        <f>SUM(Q12:Q67)</f>
        <v>37</v>
      </c>
      <c r="R6" s="307">
        <f>SUM(R12:R67)</f>
        <v>117</v>
      </c>
      <c r="S6" s="307">
        <f>SUM(S12:S67)</f>
        <v>11</v>
      </c>
      <c r="T6" s="289"/>
      <c r="U6" s="410">
        <f>SUM(U12:U67)</f>
        <v>19998</v>
      </c>
      <c r="V6" s="412">
        <f>SUM(V12:V67)</f>
        <v>181</v>
      </c>
      <c r="W6" s="410">
        <f>SUM(W12:W67)</f>
        <v>723</v>
      </c>
      <c r="X6" s="380"/>
      <c r="Y6" s="411">
        <f>AVERAGE(Y12:Y67)</f>
        <v>0.061696377204523645</v>
      </c>
      <c r="Z6" s="380"/>
      <c r="AA6" s="287">
        <f>ROWS(AA12:AA67)-COUNTBLANK(AA12:AA67)</f>
        <v>10</v>
      </c>
      <c r="AB6" s="289"/>
      <c r="AC6" s="310">
        <f aca="true" t="shared" si="14" ref="AC6:BD6">COUNT(AC12:AC67)</f>
        <v>1</v>
      </c>
      <c r="AD6" s="310">
        <f t="shared" si="14"/>
        <v>1</v>
      </c>
      <c r="AE6" s="311">
        <f t="shared" si="14"/>
        <v>0</v>
      </c>
      <c r="AF6" s="311">
        <f t="shared" si="14"/>
        <v>1</v>
      </c>
      <c r="AG6" s="311">
        <f t="shared" si="14"/>
        <v>8</v>
      </c>
      <c r="AH6" s="311">
        <f t="shared" si="14"/>
        <v>2</v>
      </c>
      <c r="AI6" s="311">
        <f t="shared" si="14"/>
        <v>0</v>
      </c>
      <c r="AJ6" s="309">
        <f t="shared" si="14"/>
        <v>2</v>
      </c>
      <c r="AK6" s="309">
        <f t="shared" si="14"/>
        <v>0</v>
      </c>
      <c r="AL6" s="309">
        <f t="shared" si="14"/>
        <v>1</v>
      </c>
      <c r="AM6" s="309">
        <f t="shared" si="14"/>
        <v>0</v>
      </c>
      <c r="AN6" s="309">
        <f t="shared" si="14"/>
        <v>8</v>
      </c>
      <c r="AO6" s="309">
        <f t="shared" si="14"/>
        <v>0</v>
      </c>
      <c r="AP6" s="312">
        <f t="shared" si="14"/>
        <v>0</v>
      </c>
      <c r="AQ6" s="313">
        <f t="shared" si="14"/>
        <v>1</v>
      </c>
      <c r="AR6" s="313">
        <f t="shared" si="14"/>
        <v>1</v>
      </c>
      <c r="AS6" s="307">
        <f t="shared" si="14"/>
        <v>2</v>
      </c>
      <c r="AT6" s="308">
        <f t="shared" si="14"/>
        <v>0</v>
      </c>
      <c r="AU6" s="287">
        <f>ROWS(AU12:AU67)-COUNTBLANK(AU12:AU67)</f>
        <v>4</v>
      </c>
      <c r="AV6" s="289"/>
      <c r="AW6" s="306">
        <f t="shared" si="14"/>
        <v>22</v>
      </c>
      <c r="AX6" s="311">
        <f t="shared" si="14"/>
        <v>8</v>
      </c>
      <c r="AY6" s="309">
        <f t="shared" si="14"/>
        <v>0</v>
      </c>
      <c r="AZ6" s="309">
        <f t="shared" si="14"/>
        <v>7</v>
      </c>
      <c r="BA6" s="309">
        <f t="shared" si="14"/>
        <v>3</v>
      </c>
      <c r="BB6" s="309">
        <f t="shared" si="14"/>
        <v>0</v>
      </c>
      <c r="BC6" s="314">
        <f t="shared" si="14"/>
        <v>1</v>
      </c>
      <c r="BD6" s="308">
        <f t="shared" si="14"/>
        <v>1</v>
      </c>
      <c r="BE6" s="287">
        <f>ROWS(BE12:BE67)-COUNTBLANK(BE12:BE67)</f>
        <v>2</v>
      </c>
      <c r="BF6" s="289"/>
      <c r="BG6" s="305">
        <f aca="true" t="shared" si="15" ref="BG6:BR6">COUNT(BG12:BG67)</f>
        <v>5</v>
      </c>
      <c r="BH6" s="305">
        <f t="shared" si="15"/>
        <v>3</v>
      </c>
      <c r="BI6" s="315">
        <f t="shared" si="15"/>
        <v>7</v>
      </c>
      <c r="BJ6" s="315">
        <f t="shared" si="15"/>
        <v>2</v>
      </c>
      <c r="BK6" s="315">
        <f t="shared" si="15"/>
        <v>0</v>
      </c>
      <c r="BL6" s="315">
        <f>COUNT(BL12:BL67)</f>
        <v>3</v>
      </c>
      <c r="BM6" s="315">
        <f>COUNT(BM12:BM67)</f>
        <v>4</v>
      </c>
      <c r="BN6" s="309">
        <f t="shared" si="15"/>
        <v>8</v>
      </c>
      <c r="BO6" s="309">
        <f t="shared" si="15"/>
        <v>0</v>
      </c>
      <c r="BP6" s="307">
        <f>COUNT(BP12:BP67)</f>
        <v>1</v>
      </c>
      <c r="BQ6" s="307">
        <f>COUNT(BQ12:BQ67)</f>
        <v>0</v>
      </c>
      <c r="BR6" s="308">
        <f t="shared" si="15"/>
        <v>0</v>
      </c>
      <c r="BS6" s="316">
        <f>COUNT(BS12:BS67)</f>
        <v>21</v>
      </c>
      <c r="BT6" s="287">
        <f>ROWS(BT12:BT67)-COUNTBLANK(BT12:BT67)</f>
        <v>5</v>
      </c>
      <c r="BU6" s="289"/>
      <c r="BV6" s="305">
        <f>COUNT(BV12:BV67)</f>
        <v>22</v>
      </c>
      <c r="BW6" s="317">
        <f>ROWS(BW12:BW67)-COUNTBLANK(BW12:BW67)</f>
        <v>9</v>
      </c>
      <c r="BX6" s="318">
        <f>ROWS(BX12:BX67)-COUNTBLANK(BX12:BX67)</f>
        <v>8</v>
      </c>
      <c r="BY6" s="287">
        <f>ROWS(BY12:BY67)-COUNTBLANK(BY12:BY67)</f>
        <v>0</v>
      </c>
      <c r="BZ6" s="289"/>
      <c r="CA6" s="305">
        <f>COUNT(CA12:CA67)</f>
        <v>20</v>
      </c>
      <c r="CB6" s="317">
        <f>ROWS(CB12:CB67)-COUNTBLANK(CB12:CB67)</f>
        <v>9</v>
      </c>
      <c r="CC6" s="375">
        <f>ROWS(CC12:CC67)-COUNTBLANK(CC12:CC67)</f>
        <v>4</v>
      </c>
      <c r="CD6" s="384">
        <f>COUNT(CD12:CD67)</f>
        <v>5</v>
      </c>
      <c r="CE6" s="309">
        <f>COUNT(CE12:CE67)</f>
        <v>16</v>
      </c>
      <c r="CF6" s="570">
        <f>COUNT(CF12:CF67)</f>
        <v>3</v>
      </c>
      <c r="CG6" s="287">
        <f>ROWS(CG12:CG67)-COUNTBLANK(CG12:CG67)</f>
        <v>10</v>
      </c>
      <c r="CH6" s="289"/>
      <c r="CI6" s="305">
        <f>COUNT(CI12:CI67)</f>
        <v>19</v>
      </c>
      <c r="CJ6" s="308">
        <f>COUNT(CJ12:CJ67)</f>
        <v>19</v>
      </c>
      <c r="CK6" s="287">
        <f>ROWS(CK12:CK67)-COUNTBLANK(CK12:CK67)</f>
        <v>4</v>
      </c>
      <c r="CL6" s="305">
        <f>COUNT(CL12:CL67)</f>
        <v>19</v>
      </c>
      <c r="CM6" s="308">
        <f>COUNT(CM12:CM67)</f>
        <v>19</v>
      </c>
      <c r="CN6" s="305">
        <f aca="true" t="shared" si="16" ref="CN6:CU6">COUNT(CN12:CN67)</f>
        <v>19</v>
      </c>
      <c r="CO6" s="308">
        <f t="shared" si="16"/>
        <v>19</v>
      </c>
      <c r="CP6" s="287">
        <f>ROWS(CP12:CP67)-COUNTBLANK(CP12:CP67)</f>
        <v>2</v>
      </c>
      <c r="CQ6" s="308">
        <f t="shared" si="16"/>
        <v>19</v>
      </c>
      <c r="CR6" s="305">
        <f t="shared" si="16"/>
        <v>19</v>
      </c>
      <c r="CS6" s="308">
        <f t="shared" si="16"/>
        <v>19</v>
      </c>
      <c r="CT6" s="305">
        <f>COUNT(CT12:CT67)</f>
        <v>19</v>
      </c>
      <c r="CU6" s="308">
        <f t="shared" si="16"/>
        <v>19</v>
      </c>
      <c r="CV6" s="305">
        <f>COUNT(CV12:CV67)</f>
        <v>19</v>
      </c>
      <c r="CW6" s="287">
        <f>ROWS(CW12:CW67)-COUNTBLANK(CW12:CW67)</f>
        <v>5</v>
      </c>
      <c r="CX6" s="384">
        <f>COUNT(CX12:CX67)</f>
        <v>15</v>
      </c>
      <c r="CY6" s="309">
        <f>COUNT(CY12:CY67)</f>
        <v>5</v>
      </c>
      <c r="CZ6" s="378">
        <f>ROWS(CZ12:CZ67)-COUNTBLANK(CZ12:CZ67)</f>
        <v>15</v>
      </c>
      <c r="DA6" s="289"/>
      <c r="DB6" s="289"/>
      <c r="DC6" s="384">
        <f>COUNT(DC12:DC67)</f>
        <v>18</v>
      </c>
      <c r="DD6" s="309">
        <f>COUNT(DD12:DD67)</f>
        <v>1</v>
      </c>
      <c r="DE6" s="287">
        <f>ROWS(DE12:DE67)-COUNTBLANK(DE12:DE67)</f>
        <v>4</v>
      </c>
      <c r="DF6" s="378">
        <f>ROWS(DF12:DF67)-COUNTBLANK(DF12:DF67)</f>
        <v>15</v>
      </c>
      <c r="DG6" s="289"/>
      <c r="DH6" s="305">
        <f aca="true" t="shared" si="17" ref="DH6:EP6">COUNT(DH12:DH67)</f>
        <v>10</v>
      </c>
      <c r="DI6" s="308">
        <f t="shared" si="17"/>
        <v>14</v>
      </c>
      <c r="DJ6" s="305">
        <f t="shared" si="17"/>
        <v>10</v>
      </c>
      <c r="DK6" s="308">
        <f t="shared" si="17"/>
        <v>8</v>
      </c>
      <c r="DL6" s="307">
        <f t="shared" si="17"/>
        <v>4</v>
      </c>
      <c r="DM6" s="305">
        <f t="shared" si="17"/>
        <v>9</v>
      </c>
      <c r="DN6" s="308">
        <f t="shared" si="17"/>
        <v>10</v>
      </c>
      <c r="DO6" s="305">
        <f t="shared" si="17"/>
        <v>5</v>
      </c>
      <c r="DP6" s="308">
        <f t="shared" si="17"/>
        <v>9</v>
      </c>
      <c r="DQ6" s="307">
        <f t="shared" si="17"/>
        <v>7</v>
      </c>
      <c r="DR6" s="305">
        <f t="shared" si="17"/>
        <v>5</v>
      </c>
      <c r="DS6" s="308">
        <f t="shared" si="17"/>
        <v>9</v>
      </c>
      <c r="DT6" s="305">
        <f t="shared" si="17"/>
        <v>2</v>
      </c>
      <c r="DU6" s="308">
        <f t="shared" si="17"/>
        <v>3</v>
      </c>
      <c r="DV6" s="307">
        <f t="shared" si="17"/>
        <v>12</v>
      </c>
      <c r="DW6" s="305">
        <f aca="true" t="shared" si="18" ref="DW6:EF6">COUNT(DW12:DW67)</f>
        <v>2</v>
      </c>
      <c r="DX6" s="308">
        <f t="shared" si="18"/>
        <v>2</v>
      </c>
      <c r="DY6" s="305">
        <f t="shared" si="18"/>
        <v>5</v>
      </c>
      <c r="DZ6" s="308">
        <f t="shared" si="18"/>
        <v>1</v>
      </c>
      <c r="EA6" s="307">
        <f t="shared" si="18"/>
        <v>4</v>
      </c>
      <c r="EB6" s="305">
        <f t="shared" si="18"/>
        <v>2</v>
      </c>
      <c r="EC6" s="308">
        <f t="shared" si="18"/>
        <v>3</v>
      </c>
      <c r="ED6" s="305">
        <f t="shared" si="18"/>
        <v>9</v>
      </c>
      <c r="EE6" s="308">
        <f t="shared" si="18"/>
        <v>4</v>
      </c>
      <c r="EF6" s="307">
        <f t="shared" si="18"/>
        <v>1</v>
      </c>
      <c r="EG6" s="305">
        <f>COUNT(EG12:EG67)</f>
        <v>1</v>
      </c>
      <c r="EH6" s="308">
        <f>COUNT(EH12:EH67)</f>
        <v>0</v>
      </c>
      <c r="EI6" s="305">
        <f>COUNT(EI12:EI67)</f>
        <v>2</v>
      </c>
      <c r="EJ6" s="308">
        <f>COUNT(EJ12:EJ67)</f>
        <v>6</v>
      </c>
      <c r="EK6" s="307">
        <f>COUNT(EK12:EK67)</f>
        <v>4</v>
      </c>
      <c r="EL6" s="305">
        <f t="shared" si="17"/>
        <v>3</v>
      </c>
      <c r="EM6" s="305">
        <f t="shared" si="17"/>
        <v>5</v>
      </c>
      <c r="EN6" s="397">
        <f t="shared" si="17"/>
        <v>1</v>
      </c>
      <c r="EP6" s="377">
        <f t="shared" si="17"/>
        <v>0</v>
      </c>
      <c r="EQ6" s="287">
        <f>ROWS(EQ12:EQ67)-COUNTBLANK(EQ12:EQ67)</f>
        <v>0</v>
      </c>
      <c r="ER6" s="289"/>
      <c r="ET6" s="296"/>
      <c r="EV6" s="289"/>
      <c r="EW6" s="414">
        <f>SUM(EW12:EW67)</f>
        <v>2</v>
      </c>
      <c r="EX6" s="414">
        <f>SUM(EX12:EX67)</f>
        <v>62.5</v>
      </c>
      <c r="EY6" s="415">
        <f>SUM(EY12:EY67)</f>
        <v>0</v>
      </c>
      <c r="EZ6" s="415">
        <f>SUM(EZ12:EZ67)</f>
        <v>0.22</v>
      </c>
      <c r="FA6" s="415">
        <f>SUM(FA12:FA67)</f>
        <v>154.6</v>
      </c>
      <c r="FB6" s="415">
        <f>SUM(FB12:FB67)</f>
        <v>30.9</v>
      </c>
      <c r="FC6" s="415">
        <f>SUM(FC12:FC67)</f>
        <v>0</v>
      </c>
      <c r="FD6" s="416">
        <f>SUM(FD12:FD67)</f>
        <v>42</v>
      </c>
      <c r="FE6" s="416">
        <f>SUM(FE12:FE67)</f>
        <v>0</v>
      </c>
      <c r="FF6" s="416">
        <f>SUM(FF12:FF67)</f>
        <v>8</v>
      </c>
      <c r="FG6" s="416">
        <f>SUM(FG12:FG67)</f>
        <v>0</v>
      </c>
      <c r="FH6" s="416">
        <f>SUM(FH12:FH67)</f>
        <v>223.5</v>
      </c>
      <c r="FI6" s="416">
        <f>SUM(FI12:FI67)</f>
        <v>0</v>
      </c>
      <c r="FJ6" s="417">
        <f>SUM(FJ12:FJ67)</f>
        <v>0</v>
      </c>
      <c r="FK6" s="418">
        <f>SUM(FK12:FK67)</f>
        <v>84.28</v>
      </c>
      <c r="FL6" s="418">
        <f>SUM(FL12:FL67)</f>
        <v>0</v>
      </c>
      <c r="FM6" s="426">
        <f>SUM(FM12:FM67)</f>
        <v>35</v>
      </c>
      <c r="FN6" s="419">
        <f>SUM(FN12:FN67)</f>
        <v>0</v>
      </c>
      <c r="FP6" s="421">
        <f>SUM(FP12:FP67)</f>
        <v>0</v>
      </c>
      <c r="FQ6" s="422">
        <f>SUM(FQ12:FQ67)</f>
        <v>344.02000000000004</v>
      </c>
      <c r="FR6" s="415">
        <f>SUM(FR12:FR67)</f>
        <v>137.72</v>
      </c>
      <c r="FS6" s="416">
        <f>SUM(FS12:FS67)</f>
        <v>0</v>
      </c>
      <c r="FT6" s="416">
        <f>SUM(FT12:FT67)</f>
        <v>294</v>
      </c>
      <c r="FU6" s="416">
        <f>SUM(FU12:FU67)</f>
        <v>99</v>
      </c>
      <c r="FV6" s="416">
        <f>SUM(FV12:FV67)</f>
        <v>0</v>
      </c>
      <c r="FW6" s="423">
        <f>SUM(FW12:FW67)</f>
        <v>0</v>
      </c>
      <c r="FX6" s="419">
        <f>SUM(FX12:FX67)</f>
        <v>0</v>
      </c>
      <c r="FY6" s="420" t="e">
        <f>SUM(FY12:FY67)</f>
        <v>#VALUE!</v>
      </c>
      <c r="FZ6" s="421">
        <f>SUM(FZ12:FZ67)</f>
        <v>0</v>
      </c>
      <c r="GA6" s="424">
        <f>SUM(GA12:GA67)</f>
        <v>41.33</v>
      </c>
      <c r="GB6" s="424">
        <f>SUM(GB12:GB67)</f>
        <v>19.75</v>
      </c>
      <c r="GC6" s="425">
        <f>SUM(GC12:GC67)</f>
        <v>96.72</v>
      </c>
      <c r="GD6" s="425">
        <f>SUM(GD12:GD67)</f>
        <v>90</v>
      </c>
      <c r="GE6" s="425">
        <f>SUM(GE12:GE67)</f>
        <v>0</v>
      </c>
      <c r="GF6" s="425">
        <f>SUM(GF12:GF67)</f>
        <v>157</v>
      </c>
      <c r="GG6" s="425">
        <f>SUM(GG12:GG67)</f>
        <v>130.82999999999998</v>
      </c>
      <c r="GH6" s="416">
        <f>SUM(GH12:GH67)</f>
        <v>98</v>
      </c>
      <c r="GI6" s="416">
        <f>SUM(GI12:GI67)</f>
        <v>0</v>
      </c>
      <c r="GJ6" s="426">
        <f>SUM(GJ12:GJ67)</f>
        <v>1.1</v>
      </c>
      <c r="GK6" s="426">
        <f>SUM(GK12:GK67)</f>
        <v>0</v>
      </c>
      <c r="GL6" s="419">
        <f>SUM(GL12:GL67)</f>
        <v>0</v>
      </c>
      <c r="GM6" s="427">
        <f>SUM(GM12:GM67)</f>
        <v>86</v>
      </c>
      <c r="GN6" s="420" t="e">
        <f>SUM(GN12:GN67)</f>
        <v>#VALUE!</v>
      </c>
      <c r="GO6" s="421">
        <f>SUM(GO12:GO67)</f>
        <v>0</v>
      </c>
      <c r="GP6" s="424">
        <f>SUM(GP12:GP67)</f>
        <v>73.6</v>
      </c>
      <c r="GQ6" s="428" t="e">
        <f>SUM(GQ12:GQ67)</f>
        <v>#VALUE!</v>
      </c>
      <c r="GR6" s="429"/>
      <c r="GS6" s="420"/>
      <c r="GT6" s="421">
        <f>SUM(GT12:GT67)</f>
        <v>0</v>
      </c>
      <c r="GU6" s="424">
        <f>SUM(GU12:GU67)</f>
        <v>61.01</v>
      </c>
      <c r="GV6" s="428" t="e">
        <f>SUM(GV12:GV67)</f>
        <v>#VALUE!</v>
      </c>
      <c r="GW6" s="430" t="e">
        <f>SUM(GW12:GW67)</f>
        <v>#VALUE!</v>
      </c>
      <c r="GX6" s="431">
        <f>SUM(GX12:GX67)</f>
        <v>229</v>
      </c>
      <c r="GY6" s="416">
        <f>SUM(GY12:GY67)</f>
        <v>396</v>
      </c>
      <c r="GZ6" s="432" t="e">
        <f>SUM(GZ12:GZ67)</f>
        <v>#VALUE!</v>
      </c>
      <c r="HA6" s="420" t="e">
        <f>SUM(HA12:HA67)</f>
        <v>#VALUE!</v>
      </c>
      <c r="HB6" s="421">
        <f>SUM(HB12:HB67)</f>
        <v>0</v>
      </c>
      <c r="HC6" s="424">
        <f>SUM(HC12:HC67)</f>
        <v>374.06</v>
      </c>
    </row>
    <row r="7" spans="4:171" ht="13.5" thickBot="1">
      <c r="D7" s="319"/>
      <c r="G7" s="320"/>
      <c r="H7" s="320"/>
      <c r="I7" s="320"/>
      <c r="ET7" s="296"/>
      <c r="FN7" s="546">
        <f>SUM(EW6:FN6)</f>
        <v>643</v>
      </c>
      <c r="FO7" s="547" t="s">
        <v>857</v>
      </c>
    </row>
    <row r="8" spans="2:210" s="213" customFormat="1" ht="13.5" thickBot="1">
      <c r="B8" s="213" t="s">
        <v>840</v>
      </c>
      <c r="D8" s="612" t="s">
        <v>1</v>
      </c>
      <c r="E8" s="613"/>
      <c r="F8" s="321"/>
      <c r="G8" s="623" t="str">
        <f>REPT("R S V P                      ",3)</f>
        <v>R S V P                      R S V P                      R S V P                      </v>
      </c>
      <c r="H8" s="624"/>
      <c r="I8" s="624"/>
      <c r="J8" s="624"/>
      <c r="K8" s="624"/>
      <c r="L8" s="624"/>
      <c r="M8" s="624"/>
      <c r="N8" s="624"/>
      <c r="O8" s="625"/>
      <c r="P8" s="321"/>
      <c r="Q8" s="609" t="s">
        <v>478</v>
      </c>
      <c r="R8" s="610"/>
      <c r="S8" s="611"/>
      <c r="T8" s="321"/>
      <c r="U8" s="626" t="s">
        <v>516</v>
      </c>
      <c r="V8" s="627"/>
      <c r="W8" s="627"/>
      <c r="X8" s="627"/>
      <c r="Y8" s="627"/>
      <c r="Z8" s="627"/>
      <c r="AA8" s="628"/>
      <c r="AB8" s="321"/>
      <c r="AC8" s="614" t="s">
        <v>518</v>
      </c>
      <c r="AD8" s="615"/>
      <c r="AE8" s="615"/>
      <c r="AF8" s="615"/>
      <c r="AG8" s="615"/>
      <c r="AH8" s="615"/>
      <c r="AI8" s="615"/>
      <c r="AJ8" s="615"/>
      <c r="AK8" s="615"/>
      <c r="AL8" s="615"/>
      <c r="AM8" s="615"/>
      <c r="AN8" s="615"/>
      <c r="AO8" s="615"/>
      <c r="AP8" s="615"/>
      <c r="AQ8" s="615"/>
      <c r="AR8" s="615"/>
      <c r="AS8" s="615"/>
      <c r="AT8" s="615"/>
      <c r="AU8" s="616"/>
      <c r="AV8" s="321"/>
      <c r="AW8" s="617" t="s">
        <v>517</v>
      </c>
      <c r="AX8" s="618"/>
      <c r="AY8" s="618"/>
      <c r="AZ8" s="618"/>
      <c r="BA8" s="618"/>
      <c r="BB8" s="618"/>
      <c r="BC8" s="618"/>
      <c r="BD8" s="618"/>
      <c r="BE8" s="619"/>
      <c r="BF8" s="321"/>
      <c r="BG8" s="620" t="s">
        <v>520</v>
      </c>
      <c r="BH8" s="621"/>
      <c r="BI8" s="621"/>
      <c r="BJ8" s="621"/>
      <c r="BK8" s="621"/>
      <c r="BL8" s="621"/>
      <c r="BM8" s="621"/>
      <c r="BN8" s="621"/>
      <c r="BO8" s="621"/>
      <c r="BP8" s="621"/>
      <c r="BQ8" s="621"/>
      <c r="BR8" s="621"/>
      <c r="BS8" s="621"/>
      <c r="BT8" s="622"/>
      <c r="BU8" s="321"/>
      <c r="BV8" s="606" t="s">
        <v>522</v>
      </c>
      <c r="BW8" s="607"/>
      <c r="BX8" s="607"/>
      <c r="BY8" s="608"/>
      <c r="BZ8" s="321"/>
      <c r="CA8" s="609" t="s">
        <v>648</v>
      </c>
      <c r="CB8" s="610"/>
      <c r="CC8" s="610"/>
      <c r="CD8" s="610"/>
      <c r="CE8" s="610"/>
      <c r="CF8" s="610"/>
      <c r="CG8" s="611"/>
      <c r="CH8" s="321"/>
      <c r="CI8" s="614" t="s">
        <v>545</v>
      </c>
      <c r="CJ8" s="615"/>
      <c r="CK8" s="615"/>
      <c r="CL8" s="615"/>
      <c r="CM8" s="615"/>
      <c r="CN8" s="615"/>
      <c r="CO8" s="615"/>
      <c r="CP8" s="615"/>
      <c r="CQ8" s="615"/>
      <c r="CR8" s="615"/>
      <c r="CS8" s="615"/>
      <c r="CT8" s="615"/>
      <c r="CU8" s="615"/>
      <c r="CV8" s="615"/>
      <c r="CW8" s="615"/>
      <c r="CX8" s="615"/>
      <c r="CY8" s="615"/>
      <c r="CZ8" s="616"/>
      <c r="DA8" s="321"/>
      <c r="DB8" s="321"/>
      <c r="DC8" s="606" t="s">
        <v>564</v>
      </c>
      <c r="DD8" s="607"/>
      <c r="DE8" s="607"/>
      <c r="DF8" s="608"/>
      <c r="DG8" s="321"/>
      <c r="DH8" s="614" t="s">
        <v>587</v>
      </c>
      <c r="DI8" s="615"/>
      <c r="DJ8" s="615"/>
      <c r="DK8" s="615"/>
      <c r="DL8" s="615"/>
      <c r="DM8" s="615"/>
      <c r="DN8" s="615"/>
      <c r="DO8" s="615"/>
      <c r="DP8" s="615"/>
      <c r="DQ8" s="615"/>
      <c r="DR8" s="615"/>
      <c r="DS8" s="615"/>
      <c r="DT8" s="615"/>
      <c r="DU8" s="615"/>
      <c r="DV8" s="615"/>
      <c r="DW8" s="615"/>
      <c r="DX8" s="615"/>
      <c r="DY8" s="615"/>
      <c r="DZ8" s="615"/>
      <c r="EA8" s="615"/>
      <c r="EB8" s="615"/>
      <c r="EC8" s="615"/>
      <c r="ED8" s="615"/>
      <c r="EE8" s="615"/>
      <c r="EF8" s="615"/>
      <c r="EG8" s="615"/>
      <c r="EH8" s="615"/>
      <c r="EI8" s="615"/>
      <c r="EJ8" s="615"/>
      <c r="EK8" s="615"/>
      <c r="EL8" s="615"/>
      <c r="EM8" s="615"/>
      <c r="EN8" s="615"/>
      <c r="EO8" s="615"/>
      <c r="EP8" s="615"/>
      <c r="EQ8" s="616"/>
      <c r="ER8" s="321"/>
      <c r="ET8" s="413"/>
      <c r="EV8" s="321"/>
      <c r="EW8" s="614" t="s">
        <v>518</v>
      </c>
      <c r="EX8" s="615"/>
      <c r="EY8" s="615"/>
      <c r="EZ8" s="615"/>
      <c r="FA8" s="615"/>
      <c r="FB8" s="615"/>
      <c r="FC8" s="615"/>
      <c r="FD8" s="615"/>
      <c r="FE8" s="615"/>
      <c r="FF8" s="615"/>
      <c r="FG8" s="615"/>
      <c r="FH8" s="615"/>
      <c r="FI8" s="615"/>
      <c r="FJ8" s="615"/>
      <c r="FK8" s="615"/>
      <c r="FL8" s="615"/>
      <c r="FM8" s="615"/>
      <c r="FN8" s="615"/>
      <c r="FO8" s="616"/>
      <c r="FP8" s="321"/>
      <c r="FQ8" s="617" t="s">
        <v>517</v>
      </c>
      <c r="FR8" s="618"/>
      <c r="FS8" s="618"/>
      <c r="FT8" s="618"/>
      <c r="FU8" s="618"/>
      <c r="FV8" s="618"/>
      <c r="FW8" s="618"/>
      <c r="FX8" s="618"/>
      <c r="FY8" s="619"/>
      <c r="FZ8" s="321"/>
      <c r="GA8" s="620" t="s">
        <v>520</v>
      </c>
      <c r="GB8" s="621"/>
      <c r="GC8" s="621"/>
      <c r="GD8" s="621"/>
      <c r="GE8" s="621"/>
      <c r="GF8" s="621"/>
      <c r="GG8" s="621"/>
      <c r="GH8" s="621"/>
      <c r="GI8" s="621"/>
      <c r="GJ8" s="621"/>
      <c r="GK8" s="621"/>
      <c r="GL8" s="621"/>
      <c r="GM8" s="621"/>
      <c r="GN8" s="622"/>
      <c r="GO8" s="321"/>
      <c r="GP8" s="606" t="s">
        <v>522</v>
      </c>
      <c r="GQ8" s="607"/>
      <c r="GR8" s="607"/>
      <c r="GS8" s="608"/>
      <c r="GT8" s="321"/>
      <c r="GU8" s="609" t="s">
        <v>544</v>
      </c>
      <c r="GV8" s="610"/>
      <c r="GW8" s="610"/>
      <c r="GX8" s="610"/>
      <c r="GY8" s="610"/>
      <c r="GZ8" s="610"/>
      <c r="HA8" s="611"/>
      <c r="HB8" s="321"/>
    </row>
    <row r="9" spans="4:150" ht="12.75">
      <c r="D9" s="319"/>
      <c r="G9" s="320"/>
      <c r="H9" s="320"/>
      <c r="I9" s="320"/>
      <c r="ET9" s="296"/>
    </row>
    <row r="10" spans="2:211" s="109" customFormat="1" ht="173.25">
      <c r="B10" s="533"/>
      <c r="D10" s="322" t="s">
        <v>1</v>
      </c>
      <c r="E10" s="323" t="s">
        <v>9</v>
      </c>
      <c r="F10" s="290"/>
      <c r="G10" s="324" t="s">
        <v>468</v>
      </c>
      <c r="H10" s="324" t="s">
        <v>469</v>
      </c>
      <c r="I10" s="325" t="s">
        <v>470</v>
      </c>
      <c r="J10" s="281" t="s">
        <v>480</v>
      </c>
      <c r="K10" s="409" t="s">
        <v>481</v>
      </c>
      <c r="L10" s="409" t="s">
        <v>482</v>
      </c>
      <c r="M10" s="282" t="s">
        <v>483</v>
      </c>
      <c r="N10" s="282" t="s">
        <v>484</v>
      </c>
      <c r="O10" s="433" t="s">
        <v>485</v>
      </c>
      <c r="P10" s="290"/>
      <c r="Q10" s="328" t="s">
        <v>478</v>
      </c>
      <c r="R10" s="328" t="s">
        <v>561</v>
      </c>
      <c r="S10" s="328" t="s">
        <v>479</v>
      </c>
      <c r="T10" s="290"/>
      <c r="U10" s="170" t="s">
        <v>617</v>
      </c>
      <c r="V10" s="285" t="s">
        <v>487</v>
      </c>
      <c r="W10" s="170" t="s">
        <v>488</v>
      </c>
      <c r="X10" s="381" t="s">
        <v>618</v>
      </c>
      <c r="Y10" s="206" t="s">
        <v>33</v>
      </c>
      <c r="Z10" s="381" t="s">
        <v>619</v>
      </c>
      <c r="AA10" s="283" t="s">
        <v>489</v>
      </c>
      <c r="AB10" s="290"/>
      <c r="AC10" s="329" t="s">
        <v>620</v>
      </c>
      <c r="AD10" s="329" t="s">
        <v>490</v>
      </c>
      <c r="AE10" s="330" t="s">
        <v>491</v>
      </c>
      <c r="AF10" s="330" t="s">
        <v>492</v>
      </c>
      <c r="AG10" s="330" t="s">
        <v>493</v>
      </c>
      <c r="AH10" s="330" t="s">
        <v>494</v>
      </c>
      <c r="AI10" s="330" t="s">
        <v>495</v>
      </c>
      <c r="AJ10" s="331" t="s">
        <v>496</v>
      </c>
      <c r="AK10" s="331" t="s">
        <v>497</v>
      </c>
      <c r="AL10" s="331" t="s">
        <v>498</v>
      </c>
      <c r="AM10" s="331" t="s">
        <v>499</v>
      </c>
      <c r="AN10" s="331" t="s">
        <v>658</v>
      </c>
      <c r="AO10" s="331" t="s">
        <v>501</v>
      </c>
      <c r="AP10" s="332" t="s">
        <v>502</v>
      </c>
      <c r="AQ10" s="333" t="s">
        <v>503</v>
      </c>
      <c r="AR10" s="333" t="s">
        <v>504</v>
      </c>
      <c r="AS10" s="551" t="s">
        <v>858</v>
      </c>
      <c r="AT10" s="334" t="s">
        <v>505</v>
      </c>
      <c r="AU10" s="283" t="s">
        <v>506</v>
      </c>
      <c r="AV10" s="290"/>
      <c r="AW10" s="335" t="s">
        <v>507</v>
      </c>
      <c r="AX10" s="330" t="s">
        <v>508</v>
      </c>
      <c r="AY10" s="331" t="s">
        <v>509</v>
      </c>
      <c r="AZ10" s="331" t="s">
        <v>511</v>
      </c>
      <c r="BA10" s="331" t="s">
        <v>513</v>
      </c>
      <c r="BB10" s="331" t="s">
        <v>512</v>
      </c>
      <c r="BC10" s="336" t="s">
        <v>510</v>
      </c>
      <c r="BD10" s="334" t="s">
        <v>514</v>
      </c>
      <c r="BE10" s="283" t="s">
        <v>515</v>
      </c>
      <c r="BF10" s="290"/>
      <c r="BG10" s="337" t="s">
        <v>529</v>
      </c>
      <c r="BH10" s="337" t="s">
        <v>530</v>
      </c>
      <c r="BI10" s="330" t="s">
        <v>531</v>
      </c>
      <c r="BJ10" s="330" t="s">
        <v>532</v>
      </c>
      <c r="BK10" s="330" t="s">
        <v>533</v>
      </c>
      <c r="BL10" s="330" t="s">
        <v>534</v>
      </c>
      <c r="BM10" s="330" t="s">
        <v>535</v>
      </c>
      <c r="BN10" s="331" t="s">
        <v>536</v>
      </c>
      <c r="BO10" s="331" t="s">
        <v>537</v>
      </c>
      <c r="BP10" s="338" t="s">
        <v>538</v>
      </c>
      <c r="BQ10" s="338" t="s">
        <v>539</v>
      </c>
      <c r="BR10" s="334" t="s">
        <v>540</v>
      </c>
      <c r="BS10" s="339" t="s">
        <v>521</v>
      </c>
      <c r="BT10" s="283" t="s">
        <v>519</v>
      </c>
      <c r="BU10" s="290"/>
      <c r="BV10" s="337" t="s">
        <v>523</v>
      </c>
      <c r="BW10" s="328" t="s">
        <v>524</v>
      </c>
      <c r="BX10" s="206" t="s">
        <v>525</v>
      </c>
      <c r="BY10" s="283" t="s">
        <v>526</v>
      </c>
      <c r="BZ10" s="290"/>
      <c r="CA10" s="337" t="s">
        <v>562</v>
      </c>
      <c r="CB10" s="328" t="s">
        <v>541</v>
      </c>
      <c r="CC10" s="285" t="s">
        <v>542</v>
      </c>
      <c r="CD10" s="383" t="s">
        <v>595</v>
      </c>
      <c r="CE10" s="331" t="s">
        <v>596</v>
      </c>
      <c r="CF10" s="571" t="s">
        <v>597</v>
      </c>
      <c r="CG10" s="283" t="s">
        <v>651</v>
      </c>
      <c r="CH10" s="290"/>
      <c r="CI10" s="337" t="s">
        <v>546</v>
      </c>
      <c r="CJ10" s="334" t="s">
        <v>547</v>
      </c>
      <c r="CK10" s="283" t="s">
        <v>549</v>
      </c>
      <c r="CL10" s="337" t="s">
        <v>552</v>
      </c>
      <c r="CM10" s="334" t="s">
        <v>551</v>
      </c>
      <c r="CN10" s="337" t="s">
        <v>550</v>
      </c>
      <c r="CO10" s="334" t="s">
        <v>553</v>
      </c>
      <c r="CP10" s="283" t="s">
        <v>548</v>
      </c>
      <c r="CQ10" s="334" t="s">
        <v>554</v>
      </c>
      <c r="CR10" s="337" t="s">
        <v>555</v>
      </c>
      <c r="CS10" s="334" t="s">
        <v>556</v>
      </c>
      <c r="CT10" s="337" t="s">
        <v>563</v>
      </c>
      <c r="CU10" s="334" t="s">
        <v>557</v>
      </c>
      <c r="CV10" s="337" t="s">
        <v>558</v>
      </c>
      <c r="CW10" s="283" t="s">
        <v>559</v>
      </c>
      <c r="CX10" s="383" t="s">
        <v>599</v>
      </c>
      <c r="CY10" s="331" t="s">
        <v>600</v>
      </c>
      <c r="CZ10" s="376" t="s">
        <v>560</v>
      </c>
      <c r="DA10" s="290"/>
      <c r="DB10" s="290"/>
      <c r="DC10" s="383" t="s">
        <v>602</v>
      </c>
      <c r="DD10" s="331" t="s">
        <v>603</v>
      </c>
      <c r="DE10" s="283" t="s">
        <v>565</v>
      </c>
      <c r="DF10" s="284" t="s">
        <v>606</v>
      </c>
      <c r="DG10" s="290"/>
      <c r="DH10" s="337" t="s">
        <v>566</v>
      </c>
      <c r="DI10" s="334" t="s">
        <v>607</v>
      </c>
      <c r="DJ10" s="337" t="s">
        <v>608</v>
      </c>
      <c r="DK10" s="334" t="s">
        <v>567</v>
      </c>
      <c r="DL10" s="338" t="s">
        <v>568</v>
      </c>
      <c r="DM10" s="337" t="s">
        <v>569</v>
      </c>
      <c r="DN10" s="334" t="s">
        <v>570</v>
      </c>
      <c r="DO10" s="337" t="s">
        <v>609</v>
      </c>
      <c r="DP10" s="334" t="s">
        <v>571</v>
      </c>
      <c r="DQ10" s="338" t="s">
        <v>572</v>
      </c>
      <c r="DR10" s="337" t="s">
        <v>610</v>
      </c>
      <c r="DS10" s="334" t="s">
        <v>573</v>
      </c>
      <c r="DT10" s="337" t="s">
        <v>611</v>
      </c>
      <c r="DU10" s="334" t="s">
        <v>574</v>
      </c>
      <c r="DV10" s="338" t="s">
        <v>575</v>
      </c>
      <c r="DW10" s="337" t="s">
        <v>576</v>
      </c>
      <c r="DX10" s="334" t="s">
        <v>577</v>
      </c>
      <c r="DY10" s="337" t="s">
        <v>579</v>
      </c>
      <c r="DZ10" s="334" t="s">
        <v>578</v>
      </c>
      <c r="EA10" s="338" t="s">
        <v>580</v>
      </c>
      <c r="EB10" s="337" t="s">
        <v>581</v>
      </c>
      <c r="EC10" s="334" t="s">
        <v>582</v>
      </c>
      <c r="ED10" s="337" t="s">
        <v>583</v>
      </c>
      <c r="EE10" s="334" t="s">
        <v>584</v>
      </c>
      <c r="EF10" s="338" t="s">
        <v>585</v>
      </c>
      <c r="EG10" s="337" t="s">
        <v>586</v>
      </c>
      <c r="EH10" s="334" t="s">
        <v>612</v>
      </c>
      <c r="EI10" s="337" t="s">
        <v>588</v>
      </c>
      <c r="EJ10" s="334" t="s">
        <v>589</v>
      </c>
      <c r="EK10" s="338" t="s">
        <v>590</v>
      </c>
      <c r="EL10" s="334" t="s">
        <v>591</v>
      </c>
      <c r="EM10" s="337" t="s">
        <v>592</v>
      </c>
      <c r="EN10" s="388" t="s">
        <v>605</v>
      </c>
      <c r="EO10" s="405" t="s">
        <v>616</v>
      </c>
      <c r="EP10" s="376" t="s">
        <v>593</v>
      </c>
      <c r="EQ10" s="283" t="s">
        <v>594</v>
      </c>
      <c r="ER10" s="290"/>
      <c r="ET10" s="116"/>
      <c r="EV10" s="290"/>
      <c r="EW10" s="329" t="s">
        <v>620</v>
      </c>
      <c r="EX10" s="329" t="s">
        <v>490</v>
      </c>
      <c r="EY10" s="330" t="s">
        <v>491</v>
      </c>
      <c r="EZ10" s="330" t="s">
        <v>492</v>
      </c>
      <c r="FA10" s="330" t="s">
        <v>493</v>
      </c>
      <c r="FB10" s="330" t="s">
        <v>494</v>
      </c>
      <c r="FC10" s="330" t="s">
        <v>495</v>
      </c>
      <c r="FD10" s="331" t="s">
        <v>496</v>
      </c>
      <c r="FE10" s="331" t="s">
        <v>497</v>
      </c>
      <c r="FF10" s="331" t="s">
        <v>498</v>
      </c>
      <c r="FG10" s="331" t="s">
        <v>499</v>
      </c>
      <c r="FH10" s="331" t="s">
        <v>500</v>
      </c>
      <c r="FI10" s="331" t="s">
        <v>501</v>
      </c>
      <c r="FJ10" s="332" t="s">
        <v>502</v>
      </c>
      <c r="FK10" s="333" t="s">
        <v>503</v>
      </c>
      <c r="FL10" s="333" t="s">
        <v>504</v>
      </c>
      <c r="FM10" s="551" t="s">
        <v>858</v>
      </c>
      <c r="FN10" s="334" t="s">
        <v>505</v>
      </c>
      <c r="FO10" s="283" t="s">
        <v>506</v>
      </c>
      <c r="FP10" s="290"/>
      <c r="FQ10" s="335" t="s">
        <v>507</v>
      </c>
      <c r="FR10" s="330" t="s">
        <v>508</v>
      </c>
      <c r="FS10" s="331" t="s">
        <v>509</v>
      </c>
      <c r="FT10" s="331" t="s">
        <v>511</v>
      </c>
      <c r="FU10" s="331" t="s">
        <v>513</v>
      </c>
      <c r="FV10" s="331" t="s">
        <v>512</v>
      </c>
      <c r="FW10" s="336" t="s">
        <v>510</v>
      </c>
      <c r="FX10" s="334" t="s">
        <v>514</v>
      </c>
      <c r="FY10" s="283" t="s">
        <v>515</v>
      </c>
      <c r="FZ10" s="290"/>
      <c r="GA10" s="337" t="s">
        <v>529</v>
      </c>
      <c r="GB10" s="337" t="s">
        <v>530</v>
      </c>
      <c r="GC10" s="330" t="s">
        <v>531</v>
      </c>
      <c r="GD10" s="330" t="s">
        <v>532</v>
      </c>
      <c r="GE10" s="330" t="s">
        <v>533</v>
      </c>
      <c r="GF10" s="330" t="s">
        <v>534</v>
      </c>
      <c r="GG10" s="330" t="s">
        <v>535</v>
      </c>
      <c r="GH10" s="331" t="s">
        <v>536</v>
      </c>
      <c r="GI10" s="331" t="s">
        <v>537</v>
      </c>
      <c r="GJ10" s="338" t="s">
        <v>538</v>
      </c>
      <c r="GK10" s="338" t="s">
        <v>539</v>
      </c>
      <c r="GL10" s="334" t="s">
        <v>540</v>
      </c>
      <c r="GM10" s="339" t="s">
        <v>521</v>
      </c>
      <c r="GN10" s="283" t="s">
        <v>519</v>
      </c>
      <c r="GO10" s="290"/>
      <c r="GP10" s="337" t="s">
        <v>523</v>
      </c>
      <c r="GQ10" s="328" t="s">
        <v>524</v>
      </c>
      <c r="GR10" s="206" t="s">
        <v>525</v>
      </c>
      <c r="GS10" s="283" t="s">
        <v>526</v>
      </c>
      <c r="GT10" s="290"/>
      <c r="GU10" s="337" t="s">
        <v>562</v>
      </c>
      <c r="GV10" s="328" t="s">
        <v>541</v>
      </c>
      <c r="GW10" s="285" t="s">
        <v>542</v>
      </c>
      <c r="GX10" s="383" t="s">
        <v>595</v>
      </c>
      <c r="GY10" s="331" t="s">
        <v>596</v>
      </c>
      <c r="GZ10" s="386" t="s">
        <v>597</v>
      </c>
      <c r="HA10" s="283" t="s">
        <v>543</v>
      </c>
      <c r="HB10" s="290"/>
      <c r="HC10" s="337" t="s">
        <v>546</v>
      </c>
    </row>
    <row r="11" spans="2:211" s="109" customFormat="1" ht="12.75">
      <c r="B11" s="533"/>
      <c r="D11" s="322"/>
      <c r="E11" s="323"/>
      <c r="F11" s="290"/>
      <c r="G11" s="324"/>
      <c r="H11" s="324"/>
      <c r="I11" s="325"/>
      <c r="J11" s="281"/>
      <c r="K11" s="326"/>
      <c r="L11" s="326"/>
      <c r="M11" s="282"/>
      <c r="N11" s="282"/>
      <c r="O11" s="327"/>
      <c r="P11" s="290"/>
      <c r="Q11" s="328"/>
      <c r="R11" s="328"/>
      <c r="S11" s="328"/>
      <c r="T11" s="290"/>
      <c r="U11" s="170"/>
      <c r="V11" s="285"/>
      <c r="W11" s="170"/>
      <c r="X11" s="381"/>
      <c r="Y11" s="206"/>
      <c r="Z11" s="381"/>
      <c r="AA11" s="283"/>
      <c r="AB11" s="290"/>
      <c r="AC11" s="329"/>
      <c r="AD11" s="329"/>
      <c r="AE11" s="330"/>
      <c r="AF11" s="330"/>
      <c r="AG11" s="330"/>
      <c r="AH11" s="330"/>
      <c r="AI11" s="330"/>
      <c r="AJ11" s="331"/>
      <c r="AK11" s="331"/>
      <c r="AL11" s="331"/>
      <c r="AM11" s="331"/>
      <c r="AN11" s="331"/>
      <c r="AO11" s="331"/>
      <c r="AP11" s="332"/>
      <c r="AQ11" s="333"/>
      <c r="AR11" s="333"/>
      <c r="AS11" s="338"/>
      <c r="AT11" s="334"/>
      <c r="AU11" s="283"/>
      <c r="AV11" s="290"/>
      <c r="AW11" s="335"/>
      <c r="AX11" s="330"/>
      <c r="AY11" s="331"/>
      <c r="AZ11" s="331"/>
      <c r="BA11" s="331"/>
      <c r="BB11" s="331"/>
      <c r="BC11" s="336"/>
      <c r="BD11" s="334"/>
      <c r="BE11" s="283"/>
      <c r="BF11" s="290"/>
      <c r="BG11" s="337"/>
      <c r="BH11" s="337"/>
      <c r="BI11" s="330"/>
      <c r="BJ11" s="330"/>
      <c r="BK11" s="330"/>
      <c r="BL11" s="330"/>
      <c r="BM11" s="330"/>
      <c r="BN11" s="331"/>
      <c r="BO11" s="331"/>
      <c r="BP11" s="338"/>
      <c r="BQ11" s="338"/>
      <c r="BR11" s="334"/>
      <c r="BS11" s="339"/>
      <c r="BT11" s="283"/>
      <c r="BU11" s="290"/>
      <c r="BV11" s="337"/>
      <c r="BW11" s="328"/>
      <c r="BX11" s="206"/>
      <c r="BY11" s="283"/>
      <c r="BZ11" s="290"/>
      <c r="CA11" s="337"/>
      <c r="CB11" s="328"/>
      <c r="CC11" s="285"/>
      <c r="CD11" s="383"/>
      <c r="CE11" s="331"/>
      <c r="CF11" s="571"/>
      <c r="CG11" s="283"/>
      <c r="CH11" s="290"/>
      <c r="CI11" s="337"/>
      <c r="CJ11" s="334"/>
      <c r="CK11" s="283"/>
      <c r="CL11" s="337"/>
      <c r="CM11" s="334"/>
      <c r="CN11" s="337"/>
      <c r="CO11" s="334"/>
      <c r="CP11" s="283"/>
      <c r="CQ11" s="334"/>
      <c r="CR11" s="337"/>
      <c r="CS11" s="334"/>
      <c r="CT11" s="337"/>
      <c r="CU11" s="334"/>
      <c r="CV11" s="337"/>
      <c r="CW11" s="283"/>
      <c r="CX11" s="383"/>
      <c r="CY11" s="331"/>
      <c r="CZ11" s="284"/>
      <c r="DA11" s="290"/>
      <c r="DB11" s="290"/>
      <c r="DC11" s="383"/>
      <c r="DD11" s="331"/>
      <c r="DE11" s="283"/>
      <c r="DF11" s="284"/>
      <c r="DG11" s="290"/>
      <c r="DH11" s="337"/>
      <c r="DI11" s="334"/>
      <c r="DJ11" s="337"/>
      <c r="DK11" s="334"/>
      <c r="DL11" s="338"/>
      <c r="DM11" s="337"/>
      <c r="DN11" s="334"/>
      <c r="DO11" s="337"/>
      <c r="DP11" s="334"/>
      <c r="DQ11" s="338"/>
      <c r="DR11" s="337"/>
      <c r="DS11" s="334"/>
      <c r="DT11" s="337"/>
      <c r="DU11" s="334"/>
      <c r="DV11" s="338"/>
      <c r="DW11" s="337"/>
      <c r="DX11" s="334"/>
      <c r="DY11" s="337"/>
      <c r="DZ11" s="334"/>
      <c r="EA11" s="338"/>
      <c r="EB11" s="337"/>
      <c r="EC11" s="334"/>
      <c r="ED11" s="337"/>
      <c r="EE11" s="334"/>
      <c r="EF11" s="338"/>
      <c r="EG11" s="337"/>
      <c r="EH11" s="334"/>
      <c r="EI11" s="337"/>
      <c r="EJ11" s="334"/>
      <c r="EK11" s="338"/>
      <c r="EL11" s="334"/>
      <c r="EM11" s="337"/>
      <c r="EN11" s="388"/>
      <c r="EO11" s="333"/>
      <c r="EP11" s="376"/>
      <c r="EQ11" s="283"/>
      <c r="ER11" s="290"/>
      <c r="ET11" s="116"/>
      <c r="EV11" s="290"/>
      <c r="EW11" s="329"/>
      <c r="EX11" s="329"/>
      <c r="EY11" s="330"/>
      <c r="EZ11" s="330"/>
      <c r="FA11" s="330"/>
      <c r="FB11" s="330"/>
      <c r="FC11" s="330"/>
      <c r="FD11" s="331"/>
      <c r="FE11" s="331"/>
      <c r="FF11" s="331"/>
      <c r="FG11" s="331"/>
      <c r="FH11" s="331"/>
      <c r="FI11" s="331"/>
      <c r="FJ11" s="332"/>
      <c r="FK11" s="333"/>
      <c r="FL11" s="333"/>
      <c r="FM11" s="338"/>
      <c r="FN11" s="334"/>
      <c r="FO11" s="283"/>
      <c r="FP11" s="290"/>
      <c r="FQ11" s="335"/>
      <c r="FR11" s="330"/>
      <c r="FS11" s="331"/>
      <c r="FT11" s="331"/>
      <c r="FU11" s="331"/>
      <c r="FV11" s="331"/>
      <c r="FW11" s="336"/>
      <c r="FX11" s="334"/>
      <c r="FY11" s="283"/>
      <c r="FZ11" s="290"/>
      <c r="GA11" s="337"/>
      <c r="GB11" s="337"/>
      <c r="GC11" s="330"/>
      <c r="GD11" s="330"/>
      <c r="GE11" s="330"/>
      <c r="GF11" s="330"/>
      <c r="GG11" s="330"/>
      <c r="GH11" s="331"/>
      <c r="GI11" s="331"/>
      <c r="GJ11" s="338"/>
      <c r="GK11" s="338"/>
      <c r="GL11" s="334"/>
      <c r="GM11" s="339"/>
      <c r="GN11" s="283"/>
      <c r="GO11" s="290"/>
      <c r="GP11" s="337"/>
      <c r="GQ11" s="328"/>
      <c r="GR11" s="206"/>
      <c r="GS11" s="283"/>
      <c r="GT11" s="290"/>
      <c r="GU11" s="337"/>
      <c r="GV11" s="328"/>
      <c r="GW11" s="285"/>
      <c r="GX11" s="383"/>
      <c r="GY11" s="331"/>
      <c r="GZ11" s="386"/>
      <c r="HA11" s="283"/>
      <c r="HB11" s="290"/>
      <c r="HC11" s="337"/>
    </row>
    <row r="12" spans="2:211" s="480" customFormat="1" ht="9.75">
      <c r="B12" s="534"/>
      <c r="D12" s="474"/>
      <c r="E12" s="475"/>
      <c r="F12" s="476"/>
      <c r="G12" s="477"/>
      <c r="H12" s="477"/>
      <c r="I12" s="477"/>
      <c r="J12" s="475"/>
      <c r="K12" s="478"/>
      <c r="L12" s="478"/>
      <c r="M12" s="479"/>
      <c r="N12" s="479"/>
      <c r="O12" s="476"/>
      <c r="P12" s="476"/>
      <c r="Q12" s="476"/>
      <c r="R12" s="476"/>
      <c r="S12" s="476"/>
      <c r="T12" s="476"/>
      <c r="U12" s="476"/>
      <c r="V12" s="476"/>
      <c r="W12" s="476"/>
      <c r="X12" s="476"/>
      <c r="Y12" s="476"/>
      <c r="Z12" s="476"/>
      <c r="AA12" s="476"/>
      <c r="AB12" s="476"/>
      <c r="AC12" s="476"/>
      <c r="AD12" s="476"/>
      <c r="AE12" s="476"/>
      <c r="AF12" s="476"/>
      <c r="AG12" s="476"/>
      <c r="AH12" s="476"/>
      <c r="AI12" s="476"/>
      <c r="AJ12" s="476"/>
      <c r="AK12" s="476"/>
      <c r="AL12" s="476"/>
      <c r="AM12" s="476"/>
      <c r="AN12" s="476"/>
      <c r="AO12" s="476"/>
      <c r="AP12" s="476"/>
      <c r="AQ12" s="476"/>
      <c r="AR12" s="476"/>
      <c r="AS12" s="476"/>
      <c r="AT12" s="476"/>
      <c r="AU12" s="476"/>
      <c r="AV12" s="476"/>
      <c r="AW12" s="476"/>
      <c r="AX12" s="476"/>
      <c r="AY12" s="476"/>
      <c r="AZ12" s="476"/>
      <c r="BA12" s="476"/>
      <c r="BB12" s="476"/>
      <c r="BC12" s="476"/>
      <c r="BD12" s="476"/>
      <c r="BE12" s="476"/>
      <c r="BF12" s="476"/>
      <c r="BG12" s="476"/>
      <c r="BH12" s="476"/>
      <c r="BI12" s="476"/>
      <c r="BJ12" s="476"/>
      <c r="BK12" s="476"/>
      <c r="BL12" s="476"/>
      <c r="BM12" s="476"/>
      <c r="BN12" s="476"/>
      <c r="BO12" s="476"/>
      <c r="BP12" s="476"/>
      <c r="BQ12" s="476"/>
      <c r="BR12" s="476"/>
      <c r="BS12" s="476"/>
      <c r="BT12" s="476"/>
      <c r="BU12" s="476"/>
      <c r="BV12" s="476"/>
      <c r="BW12" s="476"/>
      <c r="BX12" s="476"/>
      <c r="BY12" s="476"/>
      <c r="BZ12" s="476"/>
      <c r="CA12" s="476"/>
      <c r="CB12" s="476"/>
      <c r="CC12" s="476"/>
      <c r="CD12" s="476"/>
      <c r="CE12" s="476"/>
      <c r="CF12" s="572"/>
      <c r="CG12" s="476"/>
      <c r="CH12" s="476"/>
      <c r="CI12" s="476"/>
      <c r="CJ12" s="476"/>
      <c r="CK12" s="476"/>
      <c r="CL12" s="476"/>
      <c r="CM12" s="476"/>
      <c r="CN12" s="476"/>
      <c r="CO12" s="476"/>
      <c r="CP12" s="476"/>
      <c r="CQ12" s="476"/>
      <c r="CR12" s="476"/>
      <c r="CS12" s="476"/>
      <c r="CT12" s="476"/>
      <c r="CU12" s="476"/>
      <c r="CV12" s="476"/>
      <c r="CW12" s="476"/>
      <c r="CX12" s="476"/>
      <c r="CY12" s="476"/>
      <c r="CZ12" s="476"/>
      <c r="DA12" s="476"/>
      <c r="DB12" s="476"/>
      <c r="DC12" s="476"/>
      <c r="DD12" s="476"/>
      <c r="DE12" s="476"/>
      <c r="DF12" s="476"/>
      <c r="DG12" s="476"/>
      <c r="DH12" s="476"/>
      <c r="DI12" s="476"/>
      <c r="DJ12" s="476"/>
      <c r="DK12" s="476"/>
      <c r="DL12" s="476"/>
      <c r="DM12" s="476"/>
      <c r="DN12" s="476"/>
      <c r="DO12" s="476"/>
      <c r="DP12" s="476"/>
      <c r="DQ12" s="476"/>
      <c r="DR12" s="476"/>
      <c r="DS12" s="476"/>
      <c r="DT12" s="476"/>
      <c r="DU12" s="476"/>
      <c r="DV12" s="476"/>
      <c r="DW12" s="476"/>
      <c r="DX12" s="476"/>
      <c r="DY12" s="476"/>
      <c r="DZ12" s="476"/>
      <c r="EA12" s="476"/>
      <c r="EB12" s="476"/>
      <c r="EC12" s="476"/>
      <c r="ED12" s="476"/>
      <c r="EE12" s="476"/>
      <c r="EF12" s="476"/>
      <c r="EG12" s="476"/>
      <c r="EH12" s="476"/>
      <c r="EI12" s="476"/>
      <c r="EJ12" s="476"/>
      <c r="EK12" s="476"/>
      <c r="EL12" s="476"/>
      <c r="EM12" s="476"/>
      <c r="EN12" s="476"/>
      <c r="EO12" s="476"/>
      <c r="EP12" s="476"/>
      <c r="EQ12" s="476"/>
      <c r="ER12" s="476"/>
      <c r="ET12" s="477"/>
      <c r="EV12" s="476"/>
      <c r="EW12" s="476"/>
      <c r="EX12" s="476"/>
      <c r="EY12" s="476"/>
      <c r="EZ12" s="476"/>
      <c r="FA12" s="476"/>
      <c r="FB12" s="476"/>
      <c r="FC12" s="476"/>
      <c r="FD12" s="476"/>
      <c r="FE12" s="476"/>
      <c r="FF12" s="476"/>
      <c r="FG12" s="476"/>
      <c r="FH12" s="476"/>
      <c r="FI12" s="476"/>
      <c r="FJ12" s="476"/>
      <c r="FK12" s="476"/>
      <c r="FL12" s="476"/>
      <c r="FM12" s="476"/>
      <c r="FN12" s="476"/>
      <c r="FO12" s="476"/>
      <c r="FP12" s="476"/>
      <c r="FQ12" s="476"/>
      <c r="FR12" s="476"/>
      <c r="FS12" s="476"/>
      <c r="FT12" s="476"/>
      <c r="FU12" s="476"/>
      <c r="FV12" s="476"/>
      <c r="FW12" s="476"/>
      <c r="FX12" s="476"/>
      <c r="FY12" s="476"/>
      <c r="FZ12" s="476"/>
      <c r="GA12" s="476"/>
      <c r="GB12" s="476"/>
      <c r="GC12" s="476"/>
      <c r="GD12" s="476"/>
      <c r="GE12" s="476"/>
      <c r="GF12" s="476"/>
      <c r="GG12" s="476"/>
      <c r="GH12" s="476"/>
      <c r="GI12" s="476"/>
      <c r="GJ12" s="476"/>
      <c r="GK12" s="476"/>
      <c r="GL12" s="476"/>
      <c r="GM12" s="476"/>
      <c r="GN12" s="476"/>
      <c r="GO12" s="476"/>
      <c r="GP12" s="476"/>
      <c r="GQ12" s="476"/>
      <c r="GR12" s="476"/>
      <c r="GS12" s="476"/>
      <c r="GT12" s="476"/>
      <c r="GU12" s="476"/>
      <c r="GV12" s="476"/>
      <c r="GW12" s="476"/>
      <c r="GX12" s="476"/>
      <c r="GY12" s="476"/>
      <c r="GZ12" s="476"/>
      <c r="HA12" s="476"/>
      <c r="HB12" s="476"/>
      <c r="HC12" s="476"/>
    </row>
    <row r="13" spans="2:211" ht="12.75">
      <c r="B13" s="535" t="s">
        <v>841</v>
      </c>
      <c r="D13" s="340" t="s">
        <v>5</v>
      </c>
      <c r="E13" s="291" t="s">
        <v>267</v>
      </c>
      <c r="F13" s="229"/>
      <c r="J13" s="341"/>
      <c r="K13" s="237"/>
      <c r="L13" s="237"/>
      <c r="M13" s="341"/>
      <c r="N13" s="341"/>
      <c r="O13" s="342"/>
      <c r="P13" s="229"/>
      <c r="Q13" s="343">
        <v>1</v>
      </c>
      <c r="R13" s="343">
        <v>2</v>
      </c>
      <c r="S13" s="344">
        <v>0</v>
      </c>
      <c r="T13" s="229"/>
      <c r="U13" s="345"/>
      <c r="V13" s="345"/>
      <c r="W13" s="345"/>
      <c r="X13" s="382">
        <f aca="true" t="shared" si="19" ref="X13:X58">IF(OR(W13="",W13=0),"",RANK(W13,W$12:W$67,))</f>
      </c>
      <c r="Y13" s="223">
        <f aca="true" t="shared" si="20" ref="Y13:Y66">IF(SUM(V13:W13)=0,"",SUM(V13:W13)/U13)</f>
      </c>
      <c r="Z13" s="382">
        <f aca="true" t="shared" si="21" ref="Z13:Z58">IF(OR(Y13="",Y13=0),"",RANK(Y13,Y$12:Y$67,))</f>
      </c>
      <c r="AA13" s="342"/>
      <c r="AB13" s="229"/>
      <c r="AC13" s="187"/>
      <c r="AD13" s="187"/>
      <c r="AE13" s="187"/>
      <c r="AF13" s="187"/>
      <c r="AG13" s="187"/>
      <c r="AH13" s="187"/>
      <c r="AI13" s="187"/>
      <c r="AJ13" s="187"/>
      <c r="AK13" s="187"/>
      <c r="AL13" s="187"/>
      <c r="AM13" s="187"/>
      <c r="AN13" s="187"/>
      <c r="AO13" s="187"/>
      <c r="AP13" s="187"/>
      <c r="AQ13" s="187"/>
      <c r="AR13" s="187"/>
      <c r="AS13" s="187"/>
      <c r="AT13" s="187"/>
      <c r="AU13" s="342"/>
      <c r="AV13" s="229"/>
      <c r="AW13" s="187"/>
      <c r="AX13" s="187"/>
      <c r="AY13" s="187"/>
      <c r="AZ13" s="187"/>
      <c r="BA13" s="187"/>
      <c r="BB13" s="187"/>
      <c r="BC13" s="187"/>
      <c r="BD13" s="187"/>
      <c r="BE13" s="342"/>
      <c r="BF13" s="229"/>
      <c r="BG13" s="187"/>
      <c r="BH13" s="187"/>
      <c r="BI13" s="187"/>
      <c r="BJ13" s="187"/>
      <c r="BK13" s="187"/>
      <c r="BL13" s="187"/>
      <c r="BM13" s="187"/>
      <c r="BN13" s="187"/>
      <c r="BO13" s="187"/>
      <c r="BP13" s="187"/>
      <c r="BQ13" s="187"/>
      <c r="BR13" s="187"/>
      <c r="BS13" s="187"/>
      <c r="BT13" s="342"/>
      <c r="BU13" s="229"/>
      <c r="BV13" s="187"/>
      <c r="BW13" s="374"/>
      <c r="BX13" s="187"/>
      <c r="BY13" s="342"/>
      <c r="BZ13" s="229"/>
      <c r="CA13" s="187"/>
      <c r="CB13" s="374"/>
      <c r="CC13" s="229"/>
      <c r="CD13" s="187"/>
      <c r="CE13" s="187"/>
      <c r="CF13" s="225"/>
      <c r="CG13" s="342"/>
      <c r="CH13" s="229"/>
      <c r="CI13" s="187"/>
      <c r="CJ13" s="187"/>
      <c r="CK13" s="342"/>
      <c r="CL13" s="187"/>
      <c r="CM13" s="187"/>
      <c r="CN13" s="187"/>
      <c r="CO13" s="187"/>
      <c r="CP13" s="342"/>
      <c r="CQ13" s="187"/>
      <c r="CR13" s="187"/>
      <c r="CS13" s="187"/>
      <c r="CT13" s="187"/>
      <c r="CU13" s="187"/>
      <c r="CV13" s="187"/>
      <c r="CW13" s="342"/>
      <c r="CX13" s="187"/>
      <c r="CY13" s="187"/>
      <c r="CZ13" s="379"/>
      <c r="DA13" s="229"/>
      <c r="DB13" s="229"/>
      <c r="DC13" s="187"/>
      <c r="DD13" s="187"/>
      <c r="DE13" s="490"/>
      <c r="DF13" s="379"/>
      <c r="DG13" s="229"/>
      <c r="DH13" s="392"/>
      <c r="DI13" s="392"/>
      <c r="DJ13" s="392"/>
      <c r="DK13" s="392"/>
      <c r="DL13" s="392"/>
      <c r="DM13" s="392"/>
      <c r="DN13" s="392"/>
      <c r="DO13" s="392"/>
      <c r="DP13" s="392"/>
      <c r="DQ13" s="392"/>
      <c r="DR13" s="392"/>
      <c r="DS13" s="392"/>
      <c r="DT13" s="392"/>
      <c r="DU13" s="392"/>
      <c r="DV13" s="392"/>
      <c r="DW13" s="392"/>
      <c r="DX13" s="392"/>
      <c r="DY13" s="392"/>
      <c r="DZ13" s="392"/>
      <c r="EA13" s="392"/>
      <c r="EB13" s="392"/>
      <c r="EC13" s="392"/>
      <c r="ED13" s="392"/>
      <c r="EE13" s="392"/>
      <c r="EF13" s="392"/>
      <c r="EG13" s="392"/>
      <c r="EH13" s="392"/>
      <c r="EI13" s="392"/>
      <c r="EJ13" s="392"/>
      <c r="EK13" s="392"/>
      <c r="EL13" s="392"/>
      <c r="EM13" s="392"/>
      <c r="EN13" s="392"/>
      <c r="EO13" s="404">
        <f>IF(SUM(DH13:EN13)=0,"",SUM(DH13:EN13))</f>
      </c>
      <c r="EP13" s="374"/>
      <c r="EQ13" s="286"/>
      <c r="ER13" s="229"/>
      <c r="ET13" s="296"/>
      <c r="EV13" s="229"/>
      <c r="EW13" s="434">
        <f>IF(AC13="","",AC13*$W13)</f>
      </c>
      <c r="EX13" s="434">
        <f aca="true" t="shared" si="22" ref="EX13:EX66">IF(AD13="","",AD13*$W13)</f>
      </c>
      <c r="EY13" s="434">
        <f aca="true" t="shared" si="23" ref="EY13:EY66">IF(AE13="","",AE13*$W13)</f>
      </c>
      <c r="EZ13" s="434">
        <f aca="true" t="shared" si="24" ref="EZ13:EZ66">IF(AF13="","",AF13*$W13)</f>
      </c>
      <c r="FA13" s="434">
        <f aca="true" t="shared" si="25" ref="FA13:FA66">IF(AG13="","",AG13*$W13)</f>
      </c>
      <c r="FB13" s="434">
        <f aca="true" t="shared" si="26" ref="FB13:FB66">IF(AH13="","",AH13*$W13)</f>
      </c>
      <c r="FC13" s="434">
        <f aca="true" t="shared" si="27" ref="FC13:FC66">IF(AI13="","",AI13*$W13)</f>
      </c>
      <c r="FD13" s="434">
        <f aca="true" t="shared" si="28" ref="FD13:FD66">IF(AJ13="","",AJ13*$W13)</f>
      </c>
      <c r="FE13" s="434">
        <f aca="true" t="shared" si="29" ref="FE13:FE66">IF(AK13="","",AK13*$W13)</f>
      </c>
      <c r="FF13" s="434">
        <f aca="true" t="shared" si="30" ref="FF13:FF66">IF(AL13="","",AL13*$W13)</f>
      </c>
      <c r="FG13" s="434">
        <f aca="true" t="shared" si="31" ref="FG13:FG66">IF(AM13="","",AM13*$W13)</f>
      </c>
      <c r="FH13" s="434">
        <f aca="true" t="shared" si="32" ref="FH13:FH66">IF(AN13="","",AN13*$W13)</f>
      </c>
      <c r="FI13" s="434">
        <f aca="true" t="shared" si="33" ref="FI13:FI66">IF(AO13="","",AO13*$W13)</f>
      </c>
      <c r="FJ13" s="434">
        <f aca="true" t="shared" si="34" ref="FJ13:FJ66">IF(AP13="","",AP13*$W13)</f>
      </c>
      <c r="FK13" s="434">
        <f aca="true" t="shared" si="35" ref="FK13:FK66">IF(AQ13="","",AQ13*$W13)</f>
      </c>
      <c r="FL13" s="434">
        <f aca="true" t="shared" si="36" ref="FL13:FL66">IF(AR13="","",AR13*$W13)</f>
      </c>
      <c r="FM13" s="434">
        <f aca="true" t="shared" si="37" ref="FM13:FM66">IF(AS13="","",AS13*$W13)</f>
      </c>
      <c r="FN13" s="434">
        <f aca="true" t="shared" si="38" ref="FN13:FN66">IF(AT13="","",AT13*$W13)</f>
      </c>
      <c r="FO13" s="434">
        <f aca="true" t="shared" si="39" ref="FO13:FO66">IF(AU13="","",AU13*$W13)</f>
      </c>
      <c r="FP13" s="434">
        <f aca="true" t="shared" si="40" ref="FP13:FP66">IF(AV13="","",AV13*$W13)</f>
      </c>
      <c r="FQ13" s="434">
        <f aca="true" t="shared" si="41" ref="FQ13:FQ66">IF(AW13="","",AW13*$W13)</f>
      </c>
      <c r="FR13" s="434">
        <f aca="true" t="shared" si="42" ref="FR13:FR66">IF(AX13="","",AX13*$W13)</f>
      </c>
      <c r="FS13" s="434">
        <f aca="true" t="shared" si="43" ref="FS13:FS66">IF(AY13="","",AY13*$W13)</f>
      </c>
      <c r="FT13" s="434">
        <f aca="true" t="shared" si="44" ref="FT13:FT66">IF(AZ13="","",AZ13*$W13)</f>
      </c>
      <c r="FU13" s="434">
        <f aca="true" t="shared" si="45" ref="FU13:FU66">IF(BA13="","",BA13*$W13)</f>
      </c>
      <c r="FV13" s="434">
        <f aca="true" t="shared" si="46" ref="FV13:FV66">IF(BB13="","",BB13*$W13)</f>
      </c>
      <c r="FW13" s="434">
        <f aca="true" t="shared" si="47" ref="FW13:FW66">IF(BC13="","",BC13*$W13)</f>
      </c>
      <c r="FX13" s="434">
        <f aca="true" t="shared" si="48" ref="FX13:FX66">IF(BD13="","",BD13*$W13)</f>
      </c>
      <c r="FY13" s="434">
        <f aca="true" t="shared" si="49" ref="FY13:FY66">IF(BE13="","",BE13*$W13)</f>
      </c>
      <c r="FZ13" s="434">
        <f aca="true" t="shared" si="50" ref="FZ13:FZ66">IF(BF13="","",BF13*$W13)</f>
      </c>
      <c r="GA13" s="434">
        <f aca="true" t="shared" si="51" ref="GA13:GA66">IF(BG13="","",BG13*$W13)</f>
      </c>
      <c r="GB13" s="434">
        <f aca="true" t="shared" si="52" ref="GB13:GB66">IF(BH13="","",BH13*$W13)</f>
      </c>
      <c r="GC13" s="434">
        <f aca="true" t="shared" si="53" ref="GC13:GC66">IF(BI13="","",BI13*$W13)</f>
      </c>
      <c r="GD13" s="434">
        <f aca="true" t="shared" si="54" ref="GD13:GD66">IF(BJ13="","",BJ13*$W13)</f>
      </c>
      <c r="GE13" s="434">
        <f aca="true" t="shared" si="55" ref="GE13:GE66">IF(BK13="","",BK13*$W13)</f>
      </c>
      <c r="GF13" s="434">
        <f aca="true" t="shared" si="56" ref="GF13:GF66">IF(BL13="","",BL13*$W13)</f>
      </c>
      <c r="GG13" s="434">
        <f aca="true" t="shared" si="57" ref="GG13:GG66">IF(BM13="","",BM13*$W13)</f>
      </c>
      <c r="GH13" s="434">
        <f aca="true" t="shared" si="58" ref="GH13:GH66">IF(BN13="","",BN13*$W13)</f>
      </c>
      <c r="GI13" s="434">
        <f aca="true" t="shared" si="59" ref="GI13:GI66">IF(BO13="","",BO13*$W13)</f>
      </c>
      <c r="GJ13" s="434">
        <f aca="true" t="shared" si="60" ref="GJ13:GJ66">IF(BP13="","",BP13*$W13)</f>
      </c>
      <c r="GK13" s="434">
        <f aca="true" t="shared" si="61" ref="GK13:GK66">IF(BQ13="","",BQ13*$W13)</f>
      </c>
      <c r="GL13" s="434">
        <f aca="true" t="shared" si="62" ref="GL13:GL66">IF(BR13="","",BR13*$W13)</f>
      </c>
      <c r="GM13" s="434">
        <f aca="true" t="shared" si="63" ref="GM13:GM66">IF(BS13="","",BS13*$W13)</f>
      </c>
      <c r="GN13" s="434">
        <f aca="true" t="shared" si="64" ref="GN13:GN66">IF(BT13="","",BT13*$W13)</f>
      </c>
      <c r="GO13" s="434">
        <f aca="true" t="shared" si="65" ref="GO13:GO66">IF(BU13="","",BU13*$W13)</f>
      </c>
      <c r="GP13" s="434">
        <f aca="true" t="shared" si="66" ref="GP13:GP66">IF(BV13="","",BV13*$W13)</f>
      </c>
      <c r="GQ13" s="434">
        <f aca="true" t="shared" si="67" ref="GQ13:GQ66">IF(BW13="","",BW13*$W13)</f>
      </c>
      <c r="GR13" s="434">
        <f aca="true" t="shared" si="68" ref="GR13:GR66">IF(BX13="","",BX13*$W13)</f>
      </c>
      <c r="GS13" s="434">
        <f aca="true" t="shared" si="69" ref="GS13:GS66">IF(BY13="","",BY13*$W13)</f>
      </c>
      <c r="GT13" s="434">
        <f aca="true" t="shared" si="70" ref="GT13:GT66">IF(BZ13="","",BZ13*$W13)</f>
      </c>
      <c r="GU13" s="434">
        <f aca="true" t="shared" si="71" ref="GU13:GU66">IF(CA13="","",CA13*$W13)</f>
      </c>
      <c r="GV13" s="434">
        <f aca="true" t="shared" si="72" ref="GV13:GV66">IF(CB13="","",CB13*$W13)</f>
      </c>
      <c r="GW13" s="434">
        <f aca="true" t="shared" si="73" ref="GW13:GW66">IF(CC13="","",CC13*$W13)</f>
      </c>
      <c r="GX13" s="434">
        <f aca="true" t="shared" si="74" ref="GX13:GX66">IF(CD13="","",CD13*$W13)</f>
      </c>
      <c r="GY13" s="434">
        <f aca="true" t="shared" si="75" ref="GY13:GY66">IF(CE13="","",CE13*$W13)</f>
      </c>
      <c r="GZ13" s="434">
        <f aca="true" t="shared" si="76" ref="GZ13:GZ66">IF(CF13="","",CF13*$W13)</f>
      </c>
      <c r="HA13" s="434">
        <f aca="true" t="shared" si="77" ref="HA13:HA66">IF(CG13="","",CG13*$W13)</f>
      </c>
      <c r="HB13" s="434">
        <f aca="true" t="shared" si="78" ref="HB13:HB66">IF(CH13="","",CH13*$W13)</f>
      </c>
      <c r="HC13" s="434">
        <f aca="true" t="shared" si="79" ref="HC13:HC66">IF(CI13="","",CI13*$W13)</f>
      </c>
    </row>
    <row r="14" spans="2:211" ht="19.5">
      <c r="B14" s="535" t="s">
        <v>841</v>
      </c>
      <c r="D14" s="356" t="s">
        <v>29</v>
      </c>
      <c r="E14" s="291" t="s">
        <v>267</v>
      </c>
      <c r="F14" s="229"/>
      <c r="G14" s="353">
        <v>1</v>
      </c>
      <c r="H14" s="353">
        <v>3</v>
      </c>
      <c r="I14" s="355">
        <v>1</v>
      </c>
      <c r="J14" s="344">
        <v>0</v>
      </c>
      <c r="K14" s="493"/>
      <c r="L14" s="493"/>
      <c r="M14" s="344"/>
      <c r="N14" s="344"/>
      <c r="O14" s="342"/>
      <c r="P14" s="229"/>
      <c r="Q14" s="343">
        <v>1</v>
      </c>
      <c r="R14" s="343">
        <v>3</v>
      </c>
      <c r="S14" s="344">
        <v>0</v>
      </c>
      <c r="T14" s="229"/>
      <c r="U14" s="345">
        <v>270</v>
      </c>
      <c r="V14" s="399">
        <v>0.5</v>
      </c>
      <c r="W14" s="345">
        <v>10</v>
      </c>
      <c r="X14" s="382">
        <f t="shared" si="19"/>
        <v>14</v>
      </c>
      <c r="Y14" s="223">
        <f t="shared" si="20"/>
        <v>0.03888888888888889</v>
      </c>
      <c r="Z14" s="382">
        <f t="shared" si="21"/>
        <v>17</v>
      </c>
      <c r="AA14" s="357" t="s">
        <v>659</v>
      </c>
      <c r="AB14" s="229"/>
      <c r="AC14" s="187"/>
      <c r="AD14" s="187"/>
      <c r="AE14" s="187"/>
      <c r="AF14" s="187"/>
      <c r="AG14" s="358">
        <v>1</v>
      </c>
      <c r="AH14" s="187"/>
      <c r="AI14" s="187"/>
      <c r="AJ14" s="187"/>
      <c r="AK14" s="187"/>
      <c r="AL14" s="187"/>
      <c r="AM14" s="187"/>
      <c r="AN14" s="187"/>
      <c r="AO14" s="187"/>
      <c r="AP14" s="187"/>
      <c r="AQ14" s="187"/>
      <c r="AR14" s="187"/>
      <c r="AS14" s="187"/>
      <c r="AT14" s="187"/>
      <c r="AU14" s="342"/>
      <c r="AV14" s="229"/>
      <c r="AW14" s="187">
        <v>1</v>
      </c>
      <c r="AX14" s="358">
        <v>1</v>
      </c>
      <c r="AY14" s="187"/>
      <c r="AZ14" s="187"/>
      <c r="BA14" s="187"/>
      <c r="BB14" s="187"/>
      <c r="BC14" s="187"/>
      <c r="BD14" s="187"/>
      <c r="BE14" s="342"/>
      <c r="BF14" s="229"/>
      <c r="BG14" s="187"/>
      <c r="BH14" s="187"/>
      <c r="BI14" s="358">
        <v>1</v>
      </c>
      <c r="BJ14" s="187"/>
      <c r="BK14" s="187"/>
      <c r="BL14" s="187"/>
      <c r="BM14" s="187"/>
      <c r="BN14" s="187"/>
      <c r="BO14" s="187"/>
      <c r="BP14" s="187"/>
      <c r="BQ14" s="187"/>
      <c r="BR14" s="187"/>
      <c r="BS14" s="400">
        <v>0</v>
      </c>
      <c r="BT14" s="342"/>
      <c r="BU14" s="229"/>
      <c r="BV14" s="373">
        <v>0.1</v>
      </c>
      <c r="BW14" s="492" t="s">
        <v>660</v>
      </c>
      <c r="BX14" s="359" t="s">
        <v>622</v>
      </c>
      <c r="BY14" s="342"/>
      <c r="BZ14" s="229"/>
      <c r="CA14" s="373">
        <v>0.05</v>
      </c>
      <c r="CB14" s="374"/>
      <c r="CC14" s="497" t="s">
        <v>661</v>
      </c>
      <c r="CD14" s="187"/>
      <c r="CE14" s="385">
        <v>1</v>
      </c>
      <c r="CF14" s="225"/>
      <c r="CG14" s="342"/>
      <c r="CH14" s="229"/>
      <c r="CI14" s="373">
        <v>1</v>
      </c>
      <c r="CJ14" s="402">
        <v>0.6</v>
      </c>
      <c r="CK14" s="357" t="s">
        <v>662</v>
      </c>
      <c r="CL14" s="373">
        <v>1</v>
      </c>
      <c r="CM14" s="402">
        <v>1</v>
      </c>
      <c r="CN14" s="373">
        <v>0.5</v>
      </c>
      <c r="CO14" s="402">
        <v>0.2</v>
      </c>
      <c r="CP14" s="342"/>
      <c r="CQ14" s="191">
        <v>0</v>
      </c>
      <c r="CR14" s="191">
        <v>0</v>
      </c>
      <c r="CS14" s="191">
        <v>0</v>
      </c>
      <c r="CT14" s="191">
        <v>0</v>
      </c>
      <c r="CU14" s="191">
        <v>0</v>
      </c>
      <c r="CV14" s="191">
        <v>0</v>
      </c>
      <c r="CW14" s="342"/>
      <c r="CX14" s="389">
        <v>1</v>
      </c>
      <c r="CY14" s="187"/>
      <c r="CZ14" s="357" t="s">
        <v>663</v>
      </c>
      <c r="DA14" s="229"/>
      <c r="DB14" s="229"/>
      <c r="DC14" s="389">
        <v>1</v>
      </c>
      <c r="DD14" s="187"/>
      <c r="DE14" s="490"/>
      <c r="DF14" s="379"/>
      <c r="DG14" s="229"/>
      <c r="DH14" s="392"/>
      <c r="DI14" s="395">
        <v>1</v>
      </c>
      <c r="DJ14" s="392"/>
      <c r="DK14" s="395">
        <v>1</v>
      </c>
      <c r="DL14" s="392"/>
      <c r="DM14" s="392"/>
      <c r="DN14" s="392"/>
      <c r="DO14" s="392"/>
      <c r="DP14" s="392"/>
      <c r="DQ14" s="392"/>
      <c r="DR14" s="392"/>
      <c r="DS14" s="395">
        <v>1</v>
      </c>
      <c r="DT14" s="392"/>
      <c r="DU14" s="392"/>
      <c r="DV14" s="392"/>
      <c r="DW14" s="392"/>
      <c r="DX14" s="392"/>
      <c r="DY14" s="392"/>
      <c r="DZ14" s="392"/>
      <c r="EA14" s="392"/>
      <c r="EB14" s="394">
        <v>1</v>
      </c>
      <c r="EC14" s="392"/>
      <c r="ED14" s="392"/>
      <c r="EE14" s="392"/>
      <c r="EF14" s="392"/>
      <c r="EG14" s="392"/>
      <c r="EH14" s="392"/>
      <c r="EI14" s="392"/>
      <c r="EJ14" s="395">
        <v>1</v>
      </c>
      <c r="EK14" s="392"/>
      <c r="EL14" s="392"/>
      <c r="EM14" s="392"/>
      <c r="EN14" s="392"/>
      <c r="EO14" s="404">
        <f>IF(SUM(DH14:EN14)=0,"",SUM(DH14:EN14))</f>
        <v>5</v>
      </c>
      <c r="EP14" s="374"/>
      <c r="EQ14" s="286"/>
      <c r="ER14" s="229"/>
      <c r="ET14" s="296"/>
      <c r="EV14" s="229"/>
      <c r="EW14" s="434">
        <f aca="true" t="shared" si="80" ref="EW14:EW66">IF(AC14="","",AC14*$W14)</f>
      </c>
      <c r="EX14" s="434">
        <f t="shared" si="22"/>
      </c>
      <c r="EY14" s="434">
        <f t="shared" si="23"/>
      </c>
      <c r="EZ14" s="434">
        <f t="shared" si="24"/>
      </c>
      <c r="FA14" s="434">
        <f t="shared" si="25"/>
        <v>10</v>
      </c>
      <c r="FB14" s="434">
        <f t="shared" si="26"/>
      </c>
      <c r="FC14" s="434">
        <f t="shared" si="27"/>
      </c>
      <c r="FD14" s="434">
        <f t="shared" si="28"/>
      </c>
      <c r="FE14" s="434">
        <f t="shared" si="29"/>
      </c>
      <c r="FF14" s="434">
        <f t="shared" si="30"/>
      </c>
      <c r="FG14" s="434">
        <f t="shared" si="31"/>
      </c>
      <c r="FH14" s="434">
        <f t="shared" si="32"/>
      </c>
      <c r="FI14" s="434">
        <f t="shared" si="33"/>
      </c>
      <c r="FJ14" s="434">
        <f t="shared" si="34"/>
      </c>
      <c r="FK14" s="434">
        <f t="shared" si="35"/>
      </c>
      <c r="FL14" s="434">
        <f t="shared" si="36"/>
      </c>
      <c r="FM14" s="434">
        <f t="shared" si="37"/>
      </c>
      <c r="FN14" s="434">
        <f t="shared" si="38"/>
      </c>
      <c r="FO14" s="434">
        <f t="shared" si="39"/>
      </c>
      <c r="FP14" s="434">
        <f t="shared" si="40"/>
      </c>
      <c r="FQ14" s="434">
        <f t="shared" si="41"/>
        <v>10</v>
      </c>
      <c r="FR14" s="434">
        <f t="shared" si="42"/>
        <v>10</v>
      </c>
      <c r="FS14" s="434">
        <f t="shared" si="43"/>
      </c>
      <c r="FT14" s="434">
        <f t="shared" si="44"/>
      </c>
      <c r="FU14" s="434">
        <f t="shared" si="45"/>
      </c>
      <c r="FV14" s="434">
        <f t="shared" si="46"/>
      </c>
      <c r="FW14" s="434">
        <f t="shared" si="47"/>
      </c>
      <c r="FX14" s="434">
        <f t="shared" si="48"/>
      </c>
      <c r="FY14" s="434">
        <f t="shared" si="49"/>
      </c>
      <c r="FZ14" s="434">
        <f t="shared" si="50"/>
      </c>
      <c r="GA14" s="434">
        <f t="shared" si="51"/>
      </c>
      <c r="GB14" s="434">
        <f t="shared" si="52"/>
      </c>
      <c r="GC14" s="434">
        <f t="shared" si="53"/>
        <v>10</v>
      </c>
      <c r="GD14" s="434">
        <f t="shared" si="54"/>
      </c>
      <c r="GE14" s="434">
        <f t="shared" si="55"/>
      </c>
      <c r="GF14" s="434">
        <f t="shared" si="56"/>
      </c>
      <c r="GG14" s="434">
        <f t="shared" si="57"/>
      </c>
      <c r="GH14" s="434">
        <f t="shared" si="58"/>
      </c>
      <c r="GI14" s="434">
        <f t="shared" si="59"/>
      </c>
      <c r="GJ14" s="434">
        <f t="shared" si="60"/>
      </c>
      <c r="GK14" s="434">
        <f t="shared" si="61"/>
      </c>
      <c r="GL14" s="434">
        <f t="shared" si="62"/>
      </c>
      <c r="GM14" s="434">
        <f t="shared" si="63"/>
        <v>0</v>
      </c>
      <c r="GN14" s="434">
        <f t="shared" si="64"/>
      </c>
      <c r="GO14" s="434">
        <f t="shared" si="65"/>
      </c>
      <c r="GP14" s="434">
        <f t="shared" si="66"/>
        <v>1</v>
      </c>
      <c r="GQ14" s="434" t="e">
        <f t="shared" si="67"/>
        <v>#VALUE!</v>
      </c>
      <c r="GR14" s="434" t="e">
        <f t="shared" si="68"/>
        <v>#VALUE!</v>
      </c>
      <c r="GS14" s="434">
        <f t="shared" si="69"/>
      </c>
      <c r="GT14" s="434">
        <f t="shared" si="70"/>
      </c>
      <c r="GU14" s="434">
        <f t="shared" si="71"/>
        <v>0.5</v>
      </c>
      <c r="GV14" s="434">
        <f t="shared" si="72"/>
      </c>
      <c r="GW14" s="434" t="e">
        <f t="shared" si="73"/>
        <v>#VALUE!</v>
      </c>
      <c r="GX14" s="434">
        <f t="shared" si="74"/>
      </c>
      <c r="GY14" s="434">
        <f t="shared" si="75"/>
        <v>10</v>
      </c>
      <c r="GZ14" s="434">
        <f t="shared" si="76"/>
      </c>
      <c r="HA14" s="434">
        <f t="shared" si="77"/>
      </c>
      <c r="HB14" s="434">
        <f t="shared" si="78"/>
      </c>
      <c r="HC14" s="434">
        <f t="shared" si="79"/>
        <v>10</v>
      </c>
    </row>
    <row r="15" spans="2:211" ht="19.5">
      <c r="B15" s="535" t="s">
        <v>841</v>
      </c>
      <c r="D15" s="356" t="s">
        <v>144</v>
      </c>
      <c r="E15" s="291" t="s">
        <v>267</v>
      </c>
      <c r="F15" s="229"/>
      <c r="G15" s="353">
        <v>1</v>
      </c>
      <c r="H15" s="353">
        <v>4</v>
      </c>
      <c r="I15" s="355">
        <v>1</v>
      </c>
      <c r="J15" s="349">
        <v>1</v>
      </c>
      <c r="K15" s="354" t="s">
        <v>730</v>
      </c>
      <c r="L15" s="498" t="s">
        <v>731</v>
      </c>
      <c r="M15" s="349"/>
      <c r="N15" s="349">
        <v>15</v>
      </c>
      <c r="O15" s="342"/>
      <c r="P15" s="229"/>
      <c r="Q15" s="343">
        <v>1</v>
      </c>
      <c r="R15" s="343">
        <v>5</v>
      </c>
      <c r="S15" s="349">
        <v>1</v>
      </c>
      <c r="T15" s="229"/>
      <c r="U15" s="345">
        <v>1387</v>
      </c>
      <c r="V15" s="398">
        <v>2.5</v>
      </c>
      <c r="W15" s="345">
        <v>65</v>
      </c>
      <c r="X15" s="382">
        <f t="shared" si="19"/>
        <v>5</v>
      </c>
      <c r="Y15" s="223">
        <f t="shared" si="20"/>
        <v>0.04866618601297765</v>
      </c>
      <c r="Z15" s="382">
        <f t="shared" si="21"/>
        <v>15</v>
      </c>
      <c r="AA15" s="342"/>
      <c r="AB15" s="229"/>
      <c r="AC15" s="187"/>
      <c r="AD15" s="187"/>
      <c r="AE15" s="187"/>
      <c r="AF15" s="187"/>
      <c r="AG15" s="358">
        <v>0.8</v>
      </c>
      <c r="AH15" s="187"/>
      <c r="AI15" s="187"/>
      <c r="AJ15" s="187"/>
      <c r="AK15" s="187"/>
      <c r="AL15" s="187"/>
      <c r="AM15" s="187"/>
      <c r="AN15" s="359">
        <v>0.2</v>
      </c>
      <c r="AO15" s="187"/>
      <c r="AP15" s="187"/>
      <c r="AQ15" s="187"/>
      <c r="AR15" s="187"/>
      <c r="AS15" s="187"/>
      <c r="AT15" s="187"/>
      <c r="AU15" s="342"/>
      <c r="AV15" s="229"/>
      <c r="AW15" s="187">
        <v>1</v>
      </c>
      <c r="AX15" s="187"/>
      <c r="AY15" s="187"/>
      <c r="AZ15" s="359">
        <v>1</v>
      </c>
      <c r="BA15" s="187"/>
      <c r="BB15" s="187"/>
      <c r="BC15" s="187"/>
      <c r="BD15" s="187"/>
      <c r="BE15" s="342"/>
      <c r="BF15" s="229"/>
      <c r="BG15" s="187"/>
      <c r="BH15" s="187"/>
      <c r="BI15" s="187"/>
      <c r="BJ15" s="187"/>
      <c r="BK15" s="187"/>
      <c r="BL15" s="187"/>
      <c r="BM15" s="358">
        <v>0.5</v>
      </c>
      <c r="BN15" s="359">
        <v>0.5</v>
      </c>
      <c r="BO15" s="187"/>
      <c r="BP15" s="187"/>
      <c r="BQ15" s="187"/>
      <c r="BR15" s="187"/>
      <c r="BS15" s="400">
        <v>0</v>
      </c>
      <c r="BT15" s="357" t="s">
        <v>732</v>
      </c>
      <c r="BU15" s="229"/>
      <c r="BV15" s="400">
        <v>0</v>
      </c>
      <c r="BW15" s="374"/>
      <c r="BX15" s="187"/>
      <c r="BY15" s="342"/>
      <c r="BZ15" s="229"/>
      <c r="CA15" s="400">
        <v>0</v>
      </c>
      <c r="CB15" s="374"/>
      <c r="CC15" s="229"/>
      <c r="CD15" s="187"/>
      <c r="CE15" s="385">
        <v>1</v>
      </c>
      <c r="CF15" s="225"/>
      <c r="CG15" s="229" t="s">
        <v>733</v>
      </c>
      <c r="CH15" s="229"/>
      <c r="CI15" s="373">
        <v>0.5</v>
      </c>
      <c r="CJ15" s="191">
        <v>0</v>
      </c>
      <c r="CK15" s="357" t="s">
        <v>734</v>
      </c>
      <c r="CL15" s="373">
        <v>1</v>
      </c>
      <c r="CM15" s="191">
        <v>0</v>
      </c>
      <c r="CN15" s="373">
        <v>1</v>
      </c>
      <c r="CO15" s="191">
        <v>0</v>
      </c>
      <c r="CP15" s="357" t="s">
        <v>735</v>
      </c>
      <c r="CQ15" s="402">
        <v>1</v>
      </c>
      <c r="CR15" s="191">
        <v>0</v>
      </c>
      <c r="CS15" s="191">
        <v>0</v>
      </c>
      <c r="CT15" s="191">
        <v>0</v>
      </c>
      <c r="CU15" s="191">
        <v>0</v>
      </c>
      <c r="CV15" s="191">
        <v>0</v>
      </c>
      <c r="CW15" s="342"/>
      <c r="CX15" s="389">
        <v>1</v>
      </c>
      <c r="CY15" s="187"/>
      <c r="CZ15" s="357" t="s">
        <v>736</v>
      </c>
      <c r="DA15" s="229"/>
      <c r="DB15" s="229"/>
      <c r="DC15" s="389">
        <v>1</v>
      </c>
      <c r="DD15" s="187"/>
      <c r="DE15" s="374" t="s">
        <v>738</v>
      </c>
      <c r="DF15" s="379" t="s">
        <v>131</v>
      </c>
      <c r="DG15" s="229"/>
      <c r="DH15" s="392"/>
      <c r="DI15" s="392"/>
      <c r="DJ15" s="392"/>
      <c r="DK15" s="392"/>
      <c r="DL15" s="392"/>
      <c r="DM15" s="392"/>
      <c r="DN15" s="392"/>
      <c r="DO15" s="392"/>
      <c r="DP15" s="392"/>
      <c r="DQ15" s="392"/>
      <c r="DR15" s="392"/>
      <c r="DS15" s="392"/>
      <c r="DT15" s="392"/>
      <c r="DU15" s="392"/>
      <c r="DV15" s="392"/>
      <c r="DW15" s="392"/>
      <c r="DX15" s="392"/>
      <c r="DY15" s="392"/>
      <c r="DZ15" s="392"/>
      <c r="EA15" s="392"/>
      <c r="EB15" s="392"/>
      <c r="EC15" s="392"/>
      <c r="ED15" s="392"/>
      <c r="EE15" s="392"/>
      <c r="EF15" s="392"/>
      <c r="EG15" s="392"/>
      <c r="EH15" s="392"/>
      <c r="EI15" s="392"/>
      <c r="EJ15" s="392"/>
      <c r="EK15" s="392"/>
      <c r="EL15" s="392"/>
      <c r="EM15" s="392"/>
      <c r="EN15" s="392"/>
      <c r="EO15" s="404">
        <f>IF(SUM(DH15:EN15)=0,"",SUM(DH15:EN15))</f>
      </c>
      <c r="EP15" s="374"/>
      <c r="EQ15" s="286"/>
      <c r="ER15" s="229"/>
      <c r="ET15" s="296"/>
      <c r="EV15" s="229"/>
      <c r="EW15" s="434">
        <f t="shared" si="80"/>
      </c>
      <c r="EX15" s="434">
        <f t="shared" si="22"/>
      </c>
      <c r="EY15" s="434">
        <f t="shared" si="23"/>
      </c>
      <c r="EZ15" s="434">
        <f t="shared" si="24"/>
      </c>
      <c r="FA15" s="434">
        <f t="shared" si="25"/>
        <v>52</v>
      </c>
      <c r="FB15" s="434">
        <f t="shared" si="26"/>
      </c>
      <c r="FC15" s="434">
        <f t="shared" si="27"/>
      </c>
      <c r="FD15" s="434">
        <f t="shared" si="28"/>
      </c>
      <c r="FE15" s="434">
        <f t="shared" si="29"/>
      </c>
      <c r="FF15" s="434">
        <f t="shared" si="30"/>
      </c>
      <c r="FG15" s="434">
        <f t="shared" si="31"/>
      </c>
      <c r="FH15" s="434">
        <f t="shared" si="32"/>
        <v>13</v>
      </c>
      <c r="FI15" s="434">
        <f t="shared" si="33"/>
      </c>
      <c r="FJ15" s="434">
        <f t="shared" si="34"/>
      </c>
      <c r="FK15" s="434">
        <f t="shared" si="35"/>
      </c>
      <c r="FL15" s="434">
        <f t="shared" si="36"/>
      </c>
      <c r="FM15" s="434">
        <f t="shared" si="37"/>
      </c>
      <c r="FN15" s="434">
        <f t="shared" si="38"/>
      </c>
      <c r="FO15" s="434">
        <f t="shared" si="39"/>
      </c>
      <c r="FP15" s="434">
        <f t="shared" si="40"/>
      </c>
      <c r="FQ15" s="434">
        <f t="shared" si="41"/>
        <v>65</v>
      </c>
      <c r="FR15" s="434">
        <f t="shared" si="42"/>
      </c>
      <c r="FS15" s="434">
        <f t="shared" si="43"/>
      </c>
      <c r="FT15" s="434">
        <f t="shared" si="44"/>
        <v>65</v>
      </c>
      <c r="FU15" s="434">
        <f t="shared" si="45"/>
      </c>
      <c r="FV15" s="434">
        <f t="shared" si="46"/>
      </c>
      <c r="FW15" s="434">
        <f t="shared" si="47"/>
      </c>
      <c r="FX15" s="434">
        <f t="shared" si="48"/>
      </c>
      <c r="FY15" s="434">
        <f t="shared" si="49"/>
      </c>
      <c r="FZ15" s="434">
        <f t="shared" si="50"/>
      </c>
      <c r="GA15" s="434">
        <f t="shared" si="51"/>
      </c>
      <c r="GB15" s="434">
        <f t="shared" si="52"/>
      </c>
      <c r="GC15" s="434">
        <f t="shared" si="53"/>
      </c>
      <c r="GD15" s="434">
        <f t="shared" si="54"/>
      </c>
      <c r="GE15" s="434">
        <f t="shared" si="55"/>
      </c>
      <c r="GF15" s="434">
        <f t="shared" si="56"/>
      </c>
      <c r="GG15" s="434">
        <f t="shared" si="57"/>
        <v>32.5</v>
      </c>
      <c r="GH15" s="434">
        <f t="shared" si="58"/>
        <v>32.5</v>
      </c>
      <c r="GI15" s="434">
        <f t="shared" si="59"/>
      </c>
      <c r="GJ15" s="434">
        <f t="shared" si="60"/>
      </c>
      <c r="GK15" s="434">
        <f t="shared" si="61"/>
      </c>
      <c r="GL15" s="434">
        <f t="shared" si="62"/>
      </c>
      <c r="GM15" s="434">
        <f t="shared" si="63"/>
        <v>0</v>
      </c>
      <c r="GN15" s="434" t="e">
        <f t="shared" si="64"/>
        <v>#VALUE!</v>
      </c>
      <c r="GO15" s="434">
        <f t="shared" si="65"/>
      </c>
      <c r="GP15" s="434">
        <f t="shared" si="66"/>
        <v>0</v>
      </c>
      <c r="GQ15" s="434">
        <f t="shared" si="67"/>
      </c>
      <c r="GR15" s="434">
        <f t="shared" si="68"/>
      </c>
      <c r="GS15" s="434">
        <f t="shared" si="69"/>
      </c>
      <c r="GT15" s="434">
        <f t="shared" si="70"/>
      </c>
      <c r="GU15" s="434">
        <f t="shared" si="71"/>
        <v>0</v>
      </c>
      <c r="GV15" s="434">
        <f t="shared" si="72"/>
      </c>
      <c r="GW15" s="434">
        <f t="shared" si="73"/>
      </c>
      <c r="GX15" s="434">
        <f t="shared" si="74"/>
      </c>
      <c r="GY15" s="434">
        <f t="shared" si="75"/>
        <v>65</v>
      </c>
      <c r="GZ15" s="434">
        <f t="shared" si="76"/>
      </c>
      <c r="HA15" s="434" t="e">
        <f t="shared" si="77"/>
        <v>#VALUE!</v>
      </c>
      <c r="HB15" s="434">
        <f t="shared" si="78"/>
      </c>
      <c r="HC15" s="434">
        <f t="shared" si="79"/>
        <v>32.5</v>
      </c>
    </row>
    <row r="16" spans="2:211" ht="68.25">
      <c r="B16" s="535" t="s">
        <v>841</v>
      </c>
      <c r="D16" s="356" t="s">
        <v>178</v>
      </c>
      <c r="E16" s="291" t="s">
        <v>267</v>
      </c>
      <c r="F16" s="229"/>
      <c r="G16" s="353">
        <v>1</v>
      </c>
      <c r="H16" s="353">
        <v>4</v>
      </c>
      <c r="I16" s="355">
        <v>1</v>
      </c>
      <c r="J16" s="349">
        <v>2</v>
      </c>
      <c r="K16" s="354" t="s">
        <v>666</v>
      </c>
      <c r="L16" s="498" t="s">
        <v>758</v>
      </c>
      <c r="M16" s="349"/>
      <c r="N16" s="349">
        <v>30</v>
      </c>
      <c r="O16" s="342"/>
      <c r="P16" s="229"/>
      <c r="Q16" s="343">
        <v>1</v>
      </c>
      <c r="R16" s="343">
        <v>4</v>
      </c>
      <c r="S16" s="349">
        <v>1</v>
      </c>
      <c r="T16" s="229"/>
      <c r="U16" s="345">
        <v>185</v>
      </c>
      <c r="V16" s="398">
        <v>2.5</v>
      </c>
      <c r="W16" s="345">
        <v>27</v>
      </c>
      <c r="X16" s="382">
        <f t="shared" si="19"/>
        <v>10</v>
      </c>
      <c r="Y16" s="223">
        <f t="shared" si="20"/>
        <v>0.15945945945945947</v>
      </c>
      <c r="Z16" s="382">
        <f t="shared" si="21"/>
        <v>1</v>
      </c>
      <c r="AA16" s="346"/>
      <c r="AB16" s="229"/>
      <c r="AC16" s="187"/>
      <c r="AD16" s="187"/>
      <c r="AE16" s="187"/>
      <c r="AF16" s="187"/>
      <c r="AG16" s="187"/>
      <c r="AH16" s="187"/>
      <c r="AI16" s="187"/>
      <c r="AJ16" s="187"/>
      <c r="AK16" s="187"/>
      <c r="AL16" s="187"/>
      <c r="AM16" s="187"/>
      <c r="AN16" s="187"/>
      <c r="AO16" s="187"/>
      <c r="AP16" s="187"/>
      <c r="AQ16" s="187"/>
      <c r="AR16" s="187"/>
      <c r="AS16" s="538">
        <v>1</v>
      </c>
      <c r="AT16" s="187"/>
      <c r="AU16" s="229" t="s">
        <v>667</v>
      </c>
      <c r="AV16" s="229"/>
      <c r="AW16" s="187">
        <v>1</v>
      </c>
      <c r="AX16" s="187"/>
      <c r="AY16" s="187"/>
      <c r="AZ16" s="187"/>
      <c r="BA16" s="359">
        <v>1</v>
      </c>
      <c r="BB16" s="187"/>
      <c r="BC16" s="187"/>
      <c r="BD16" s="187"/>
      <c r="BE16" s="346"/>
      <c r="BF16" s="229"/>
      <c r="BG16" s="373">
        <v>0.5</v>
      </c>
      <c r="BH16" s="187"/>
      <c r="BI16" s="187"/>
      <c r="BJ16" s="187"/>
      <c r="BK16" s="187"/>
      <c r="BL16" s="187"/>
      <c r="BM16" s="187"/>
      <c r="BN16" s="359">
        <v>0.5</v>
      </c>
      <c r="BO16" s="187"/>
      <c r="BP16" s="187"/>
      <c r="BQ16" s="187"/>
      <c r="BR16" s="187"/>
      <c r="BS16" s="400">
        <v>0</v>
      </c>
      <c r="BT16" s="346"/>
      <c r="BU16" s="229"/>
      <c r="BV16" s="400">
        <v>0</v>
      </c>
      <c r="BW16" s="374"/>
      <c r="BX16" s="187"/>
      <c r="BY16" s="342"/>
      <c r="BZ16" s="229"/>
      <c r="CA16" s="373">
        <v>0.18</v>
      </c>
      <c r="CB16" s="492" t="s">
        <v>668</v>
      </c>
      <c r="CC16" s="497"/>
      <c r="CD16" s="496">
        <v>1</v>
      </c>
      <c r="CE16" s="187"/>
      <c r="CF16" s="499">
        <v>1</v>
      </c>
      <c r="CG16" s="357" t="s">
        <v>669</v>
      </c>
      <c r="CH16" s="229"/>
      <c r="CI16" s="373">
        <v>1</v>
      </c>
      <c r="CJ16" s="191">
        <v>0</v>
      </c>
      <c r="CK16" s="342"/>
      <c r="CL16" s="373">
        <v>1</v>
      </c>
      <c r="CM16" s="402">
        <v>1</v>
      </c>
      <c r="CN16" s="373">
        <v>1</v>
      </c>
      <c r="CO16" s="191">
        <v>0</v>
      </c>
      <c r="CP16" s="342"/>
      <c r="CQ16" s="191">
        <v>0</v>
      </c>
      <c r="CR16" s="191">
        <v>0</v>
      </c>
      <c r="CS16" s="191">
        <v>0</v>
      </c>
      <c r="CT16" s="191">
        <v>0</v>
      </c>
      <c r="CU16" s="402">
        <v>1</v>
      </c>
      <c r="CV16" s="373">
        <v>1</v>
      </c>
      <c r="CW16" s="357" t="s">
        <v>670</v>
      </c>
      <c r="CX16" s="389">
        <v>1</v>
      </c>
      <c r="CY16" s="187"/>
      <c r="CZ16" s="500" t="s">
        <v>671</v>
      </c>
      <c r="DA16" s="229"/>
      <c r="DB16" s="229"/>
      <c r="DC16" s="389">
        <v>1</v>
      </c>
      <c r="DD16" s="187"/>
      <c r="DE16" s="490"/>
      <c r="DF16" s="379"/>
      <c r="DG16" s="229"/>
      <c r="DH16" s="394">
        <v>1</v>
      </c>
      <c r="DI16" s="395">
        <v>1</v>
      </c>
      <c r="DJ16" s="394">
        <v>1</v>
      </c>
      <c r="DK16" s="392"/>
      <c r="DL16" s="396">
        <v>1</v>
      </c>
      <c r="DM16" s="392"/>
      <c r="DN16" s="395">
        <v>1</v>
      </c>
      <c r="DO16" s="392"/>
      <c r="DP16" s="392"/>
      <c r="DQ16" s="392"/>
      <c r="DR16" s="394">
        <v>1</v>
      </c>
      <c r="DS16" s="392"/>
      <c r="DT16" s="392"/>
      <c r="DU16" s="392"/>
      <c r="DV16" s="392"/>
      <c r="DW16" s="392"/>
      <c r="DX16" s="392"/>
      <c r="DY16" s="392"/>
      <c r="DZ16" s="392"/>
      <c r="EA16" s="392"/>
      <c r="EB16" s="392"/>
      <c r="EC16" s="392"/>
      <c r="ED16" s="394">
        <v>1</v>
      </c>
      <c r="EE16" s="395">
        <v>1</v>
      </c>
      <c r="EF16" s="392"/>
      <c r="EG16" s="392"/>
      <c r="EH16" s="392"/>
      <c r="EI16" s="392"/>
      <c r="EJ16" s="392"/>
      <c r="EK16" s="392"/>
      <c r="EL16" s="392"/>
      <c r="EM16" s="394">
        <v>1</v>
      </c>
      <c r="EN16" s="392"/>
      <c r="EO16" s="404">
        <f>IF(SUM(DH16:EN16)=0,"",SUM(DH16:EN16))</f>
        <v>9</v>
      </c>
      <c r="EP16" s="374"/>
      <c r="EQ16" s="350"/>
      <c r="ER16" s="229"/>
      <c r="ET16" s="296"/>
      <c r="EV16" s="229"/>
      <c r="EW16" s="434">
        <f t="shared" si="80"/>
      </c>
      <c r="EX16" s="434">
        <f t="shared" si="22"/>
      </c>
      <c r="EY16" s="434">
        <f t="shared" si="23"/>
      </c>
      <c r="EZ16" s="434">
        <f t="shared" si="24"/>
      </c>
      <c r="FA16" s="434">
        <f t="shared" si="25"/>
      </c>
      <c r="FB16" s="434">
        <f t="shared" si="26"/>
      </c>
      <c r="FC16" s="434">
        <f t="shared" si="27"/>
      </c>
      <c r="FD16" s="434">
        <f t="shared" si="28"/>
      </c>
      <c r="FE16" s="434">
        <f t="shared" si="29"/>
      </c>
      <c r="FF16" s="434">
        <f t="shared" si="30"/>
      </c>
      <c r="FG16" s="434">
        <f t="shared" si="31"/>
      </c>
      <c r="FH16" s="434">
        <f t="shared" si="32"/>
      </c>
      <c r="FI16" s="434">
        <f t="shared" si="33"/>
      </c>
      <c r="FJ16" s="434">
        <f t="shared" si="34"/>
      </c>
      <c r="FK16" s="434">
        <f t="shared" si="35"/>
      </c>
      <c r="FL16" s="434">
        <f t="shared" si="36"/>
      </c>
      <c r="FM16" s="434">
        <f t="shared" si="37"/>
        <v>27</v>
      </c>
      <c r="FN16" s="434">
        <f t="shared" si="38"/>
      </c>
      <c r="FO16" s="434" t="e">
        <f t="shared" si="39"/>
        <v>#VALUE!</v>
      </c>
      <c r="FP16" s="434">
        <f t="shared" si="40"/>
      </c>
      <c r="FQ16" s="434">
        <f t="shared" si="41"/>
        <v>27</v>
      </c>
      <c r="FR16" s="434">
        <f t="shared" si="42"/>
      </c>
      <c r="FS16" s="434">
        <f t="shared" si="43"/>
      </c>
      <c r="FT16" s="434">
        <f t="shared" si="44"/>
      </c>
      <c r="FU16" s="434">
        <f t="shared" si="45"/>
        <v>27</v>
      </c>
      <c r="FV16" s="434">
        <f t="shared" si="46"/>
      </c>
      <c r="FW16" s="434">
        <f t="shared" si="47"/>
      </c>
      <c r="FX16" s="434">
        <f t="shared" si="48"/>
      </c>
      <c r="FY16" s="434">
        <f t="shared" si="49"/>
      </c>
      <c r="FZ16" s="434">
        <f t="shared" si="50"/>
      </c>
      <c r="GA16" s="434">
        <f t="shared" si="51"/>
        <v>13.5</v>
      </c>
      <c r="GB16" s="434">
        <f t="shared" si="52"/>
      </c>
      <c r="GC16" s="434">
        <f t="shared" si="53"/>
      </c>
      <c r="GD16" s="434">
        <f t="shared" si="54"/>
      </c>
      <c r="GE16" s="434">
        <f t="shared" si="55"/>
      </c>
      <c r="GF16" s="434">
        <f t="shared" si="56"/>
      </c>
      <c r="GG16" s="434">
        <f t="shared" si="57"/>
      </c>
      <c r="GH16" s="434">
        <f t="shared" si="58"/>
        <v>13.5</v>
      </c>
      <c r="GI16" s="434">
        <f t="shared" si="59"/>
      </c>
      <c r="GJ16" s="434">
        <f t="shared" si="60"/>
      </c>
      <c r="GK16" s="434">
        <f t="shared" si="61"/>
      </c>
      <c r="GL16" s="434">
        <f t="shared" si="62"/>
      </c>
      <c r="GM16" s="434">
        <f t="shared" si="63"/>
        <v>0</v>
      </c>
      <c r="GN16" s="434">
        <f t="shared" si="64"/>
      </c>
      <c r="GO16" s="434">
        <f t="shared" si="65"/>
      </c>
      <c r="GP16" s="434">
        <f t="shared" si="66"/>
        <v>0</v>
      </c>
      <c r="GQ16" s="434">
        <f t="shared" si="67"/>
      </c>
      <c r="GR16" s="434">
        <f t="shared" si="68"/>
      </c>
      <c r="GS16" s="434">
        <f t="shared" si="69"/>
      </c>
      <c r="GT16" s="434">
        <f t="shared" si="70"/>
      </c>
      <c r="GU16" s="434">
        <f t="shared" si="71"/>
        <v>4.859999999999999</v>
      </c>
      <c r="GV16" s="434" t="e">
        <f t="shared" si="72"/>
        <v>#VALUE!</v>
      </c>
      <c r="GW16" s="434">
        <f t="shared" si="73"/>
      </c>
      <c r="GX16" s="434">
        <f t="shared" si="74"/>
        <v>27</v>
      </c>
      <c r="GY16" s="434">
        <f t="shared" si="75"/>
      </c>
      <c r="GZ16" s="434">
        <f t="shared" si="76"/>
        <v>27</v>
      </c>
      <c r="HA16" s="434" t="e">
        <f t="shared" si="77"/>
        <v>#VALUE!</v>
      </c>
      <c r="HB16" s="434">
        <f t="shared" si="78"/>
      </c>
      <c r="HC16" s="434">
        <f t="shared" si="79"/>
        <v>27</v>
      </c>
    </row>
    <row r="17" spans="2:211" ht="12.75">
      <c r="B17" s="535" t="s">
        <v>841</v>
      </c>
      <c r="D17" s="340" t="s">
        <v>165</v>
      </c>
      <c r="E17" s="291" t="s">
        <v>267</v>
      </c>
      <c r="F17" s="229"/>
      <c r="J17" s="341"/>
      <c r="K17" s="237"/>
      <c r="L17" s="237"/>
      <c r="M17" s="341"/>
      <c r="N17" s="341"/>
      <c r="O17" s="342"/>
      <c r="P17" s="229"/>
      <c r="Q17" s="343">
        <v>1</v>
      </c>
      <c r="R17" s="344">
        <v>0</v>
      </c>
      <c r="S17" s="344">
        <v>0</v>
      </c>
      <c r="T17" s="229"/>
      <c r="U17" s="345"/>
      <c r="V17" s="345"/>
      <c r="W17" s="345"/>
      <c r="X17" s="382">
        <f t="shared" si="19"/>
      </c>
      <c r="Y17" s="223">
        <f t="shared" si="20"/>
      </c>
      <c r="Z17" s="382">
        <f t="shared" si="21"/>
      </c>
      <c r="AA17" s="346"/>
      <c r="AB17" s="229"/>
      <c r="AC17" s="187"/>
      <c r="AD17" s="187"/>
      <c r="AE17" s="187"/>
      <c r="AF17" s="187"/>
      <c r="AG17" s="187"/>
      <c r="AH17" s="187"/>
      <c r="AI17" s="187"/>
      <c r="AJ17" s="187"/>
      <c r="AK17" s="187"/>
      <c r="AL17" s="187"/>
      <c r="AM17" s="187"/>
      <c r="AN17" s="187"/>
      <c r="AO17" s="187"/>
      <c r="AP17" s="187"/>
      <c r="AQ17" s="187"/>
      <c r="AR17" s="187"/>
      <c r="AS17" s="187"/>
      <c r="AT17" s="187"/>
      <c r="AU17" s="346"/>
      <c r="AV17" s="229"/>
      <c r="AW17" s="187"/>
      <c r="AX17" s="187"/>
      <c r="AY17" s="187"/>
      <c r="AZ17" s="187"/>
      <c r="BA17" s="187"/>
      <c r="BB17" s="187"/>
      <c r="BC17" s="187"/>
      <c r="BD17" s="187"/>
      <c r="BE17" s="346"/>
      <c r="BF17" s="229"/>
      <c r="BG17" s="187"/>
      <c r="BH17" s="187"/>
      <c r="BI17" s="187"/>
      <c r="BJ17" s="187"/>
      <c r="BK17" s="187"/>
      <c r="BL17" s="187"/>
      <c r="BM17" s="187"/>
      <c r="BN17" s="187"/>
      <c r="BO17" s="187"/>
      <c r="BP17" s="187"/>
      <c r="BQ17" s="187"/>
      <c r="BR17" s="187"/>
      <c r="BS17" s="187"/>
      <c r="BT17" s="346"/>
      <c r="BU17" s="229"/>
      <c r="BV17" s="187"/>
      <c r="BW17" s="374"/>
      <c r="BX17" s="187"/>
      <c r="BY17" s="342"/>
      <c r="BZ17" s="229"/>
      <c r="CA17" s="187"/>
      <c r="CB17" s="374"/>
      <c r="CC17" s="229"/>
      <c r="CD17" s="187"/>
      <c r="CE17" s="187"/>
      <c r="CF17" s="225"/>
      <c r="CG17" s="342"/>
      <c r="CH17" s="229"/>
      <c r="CI17" s="187"/>
      <c r="CJ17" s="187"/>
      <c r="CK17" s="342"/>
      <c r="CL17" s="187"/>
      <c r="CM17" s="187"/>
      <c r="CN17" s="187"/>
      <c r="CO17" s="187"/>
      <c r="CP17" s="342"/>
      <c r="CQ17" s="187"/>
      <c r="CR17" s="187"/>
      <c r="CS17" s="187"/>
      <c r="CT17" s="187"/>
      <c r="CU17" s="187"/>
      <c r="CV17" s="187"/>
      <c r="CW17" s="342"/>
      <c r="CX17" s="187"/>
      <c r="CY17" s="187"/>
      <c r="CZ17" s="390"/>
      <c r="DA17" s="229"/>
      <c r="DB17" s="229"/>
      <c r="DC17" s="187"/>
      <c r="DD17" s="187"/>
      <c r="DE17" s="490"/>
      <c r="DF17" s="379"/>
      <c r="DG17" s="229"/>
      <c r="DH17" s="392"/>
      <c r="DI17" s="392"/>
      <c r="DJ17" s="392"/>
      <c r="DK17" s="392"/>
      <c r="DL17" s="392"/>
      <c r="DM17" s="392"/>
      <c r="DN17" s="392"/>
      <c r="DO17" s="392"/>
      <c r="DP17" s="392"/>
      <c r="DQ17" s="392"/>
      <c r="DR17" s="392"/>
      <c r="DS17" s="392"/>
      <c r="DT17" s="392"/>
      <c r="DU17" s="392"/>
      <c r="DV17" s="392"/>
      <c r="DW17" s="392"/>
      <c r="DX17" s="392"/>
      <c r="DY17" s="392"/>
      <c r="DZ17" s="392"/>
      <c r="EA17" s="392"/>
      <c r="EB17" s="392"/>
      <c r="EC17" s="392"/>
      <c r="ED17" s="392"/>
      <c r="EE17" s="392"/>
      <c r="EF17" s="392"/>
      <c r="EG17" s="392"/>
      <c r="EH17" s="392"/>
      <c r="EI17" s="392"/>
      <c r="EJ17" s="392"/>
      <c r="EK17" s="392"/>
      <c r="EL17" s="392"/>
      <c r="EM17" s="392"/>
      <c r="EN17" s="392"/>
      <c r="EO17" s="404">
        <f>IF(SUM(DH17:EN17)=0,"",SUM(DH17:EN17))</f>
      </c>
      <c r="EP17" s="374"/>
      <c r="EQ17" s="350"/>
      <c r="ER17" s="229"/>
      <c r="ET17" s="296"/>
      <c r="EV17" s="229"/>
      <c r="EW17" s="434">
        <f t="shared" si="80"/>
      </c>
      <c r="EX17" s="434">
        <f t="shared" si="22"/>
      </c>
      <c r="EY17" s="434">
        <f t="shared" si="23"/>
      </c>
      <c r="EZ17" s="434">
        <f t="shared" si="24"/>
      </c>
      <c r="FA17" s="434">
        <f t="shared" si="25"/>
      </c>
      <c r="FB17" s="434">
        <f t="shared" si="26"/>
      </c>
      <c r="FC17" s="434">
        <f t="shared" si="27"/>
      </c>
      <c r="FD17" s="434">
        <f t="shared" si="28"/>
      </c>
      <c r="FE17" s="434">
        <f t="shared" si="29"/>
      </c>
      <c r="FF17" s="434">
        <f t="shared" si="30"/>
      </c>
      <c r="FG17" s="434">
        <f t="shared" si="31"/>
      </c>
      <c r="FH17" s="434">
        <f t="shared" si="32"/>
      </c>
      <c r="FI17" s="434">
        <f t="shared" si="33"/>
      </c>
      <c r="FJ17" s="434">
        <f t="shared" si="34"/>
      </c>
      <c r="FK17" s="434">
        <f t="shared" si="35"/>
      </c>
      <c r="FL17" s="434">
        <f t="shared" si="36"/>
      </c>
      <c r="FM17" s="434">
        <f t="shared" si="37"/>
      </c>
      <c r="FN17" s="434">
        <f t="shared" si="38"/>
      </c>
      <c r="FO17" s="434">
        <f t="shared" si="39"/>
      </c>
      <c r="FP17" s="434">
        <f t="shared" si="40"/>
      </c>
      <c r="FQ17" s="434">
        <f t="shared" si="41"/>
      </c>
      <c r="FR17" s="434">
        <f t="shared" si="42"/>
      </c>
      <c r="FS17" s="434">
        <f t="shared" si="43"/>
      </c>
      <c r="FT17" s="434">
        <f t="shared" si="44"/>
      </c>
      <c r="FU17" s="434">
        <f t="shared" si="45"/>
      </c>
      <c r="FV17" s="434">
        <f t="shared" si="46"/>
      </c>
      <c r="FW17" s="434">
        <f t="shared" si="47"/>
      </c>
      <c r="FX17" s="434">
        <f t="shared" si="48"/>
      </c>
      <c r="FY17" s="434">
        <f t="shared" si="49"/>
      </c>
      <c r="FZ17" s="434">
        <f t="shared" si="50"/>
      </c>
      <c r="GA17" s="434">
        <f t="shared" si="51"/>
      </c>
      <c r="GB17" s="434">
        <f t="shared" si="52"/>
      </c>
      <c r="GC17" s="434">
        <f t="shared" si="53"/>
      </c>
      <c r="GD17" s="434">
        <f t="shared" si="54"/>
      </c>
      <c r="GE17" s="434">
        <f t="shared" si="55"/>
      </c>
      <c r="GF17" s="434">
        <f t="shared" si="56"/>
      </c>
      <c r="GG17" s="434">
        <f t="shared" si="57"/>
      </c>
      <c r="GH17" s="434">
        <f t="shared" si="58"/>
      </c>
      <c r="GI17" s="434">
        <f t="shared" si="59"/>
      </c>
      <c r="GJ17" s="434">
        <f t="shared" si="60"/>
      </c>
      <c r="GK17" s="434">
        <f t="shared" si="61"/>
      </c>
      <c r="GL17" s="434">
        <f t="shared" si="62"/>
      </c>
      <c r="GM17" s="434">
        <f t="shared" si="63"/>
      </c>
      <c r="GN17" s="434">
        <f t="shared" si="64"/>
      </c>
      <c r="GO17" s="434">
        <f t="shared" si="65"/>
      </c>
      <c r="GP17" s="434">
        <f t="shared" si="66"/>
      </c>
      <c r="GQ17" s="434">
        <f t="shared" si="67"/>
      </c>
      <c r="GR17" s="434">
        <f t="shared" si="68"/>
      </c>
      <c r="GS17" s="434">
        <f t="shared" si="69"/>
      </c>
      <c r="GT17" s="434">
        <f t="shared" si="70"/>
      </c>
      <c r="GU17" s="434">
        <f t="shared" si="71"/>
      </c>
      <c r="GV17" s="434">
        <f t="shared" si="72"/>
      </c>
      <c r="GW17" s="434">
        <f t="shared" si="73"/>
      </c>
      <c r="GX17" s="434">
        <f t="shared" si="74"/>
      </c>
      <c r="GY17" s="434">
        <f t="shared" si="75"/>
      </c>
      <c r="GZ17" s="434">
        <f t="shared" si="76"/>
      </c>
      <c r="HA17" s="434">
        <f t="shared" si="77"/>
      </c>
      <c r="HB17" s="434">
        <f t="shared" si="78"/>
      </c>
      <c r="HC17" s="434">
        <f t="shared" si="79"/>
      </c>
    </row>
    <row r="18" spans="2:211" ht="12.75">
      <c r="B18" s="536" t="s">
        <v>842</v>
      </c>
      <c r="D18" s="356" t="s">
        <v>807</v>
      </c>
      <c r="E18" s="291" t="s">
        <v>267</v>
      </c>
      <c r="F18" s="348"/>
      <c r="G18" s="353">
        <v>1</v>
      </c>
      <c r="H18" s="353">
        <v>2</v>
      </c>
      <c r="I18" s="355">
        <v>1</v>
      </c>
      <c r="J18" s="344">
        <v>0</v>
      </c>
      <c r="K18" s="493"/>
      <c r="L18" s="493"/>
      <c r="M18" s="344"/>
      <c r="N18" s="344"/>
      <c r="O18" s="366"/>
      <c r="P18" s="348"/>
      <c r="Q18" s="343"/>
      <c r="R18" s="343"/>
      <c r="S18" s="343"/>
      <c r="T18" s="348"/>
      <c r="U18" s="347">
        <v>390</v>
      </c>
      <c r="V18" s="398">
        <v>1.5</v>
      </c>
      <c r="W18" s="347">
        <v>20</v>
      </c>
      <c r="X18" s="382">
        <f t="shared" si="19"/>
        <v>13</v>
      </c>
      <c r="Y18" s="223">
        <f>IF(SUM(V18:W18)=0,"",SUM(V18:W18)/U18)</f>
        <v>0.05512820512820513</v>
      </c>
      <c r="Z18" s="382">
        <f t="shared" si="21"/>
        <v>11</v>
      </c>
      <c r="AA18" s="286"/>
      <c r="AB18" s="348"/>
      <c r="AC18" s="187"/>
      <c r="AD18" s="187"/>
      <c r="AE18" s="187"/>
      <c r="AF18" s="187"/>
      <c r="AG18" s="187"/>
      <c r="AH18" s="187"/>
      <c r="AI18" s="187"/>
      <c r="AJ18" s="187"/>
      <c r="AK18" s="187"/>
      <c r="AL18" s="187"/>
      <c r="AM18" s="187"/>
      <c r="AN18" s="359">
        <v>1</v>
      </c>
      <c r="AO18" s="187"/>
      <c r="AP18" s="187"/>
      <c r="AQ18" s="187"/>
      <c r="AR18" s="187"/>
      <c r="AS18" s="187"/>
      <c r="AT18" s="187"/>
      <c r="AU18" s="342"/>
      <c r="AV18" s="348"/>
      <c r="AW18" s="187">
        <v>0</v>
      </c>
      <c r="AX18" s="187"/>
      <c r="AY18" s="187"/>
      <c r="AZ18" s="187"/>
      <c r="BA18" s="187"/>
      <c r="BB18" s="187"/>
      <c r="BC18" s="187"/>
      <c r="BD18" s="187"/>
      <c r="BE18" s="342"/>
      <c r="BF18" s="348"/>
      <c r="BG18" s="187"/>
      <c r="BH18" s="187"/>
      <c r="BI18" s="358">
        <v>1</v>
      </c>
      <c r="BJ18" s="187"/>
      <c r="BK18" s="187"/>
      <c r="BL18" s="187"/>
      <c r="BM18" s="187"/>
      <c r="BN18" s="187"/>
      <c r="BO18" s="187"/>
      <c r="BP18" s="187"/>
      <c r="BQ18" s="187"/>
      <c r="BR18" s="187"/>
      <c r="BS18" s="400">
        <v>0</v>
      </c>
      <c r="BT18" s="342"/>
      <c r="BU18" s="348"/>
      <c r="BV18" s="373">
        <v>0.1</v>
      </c>
      <c r="BW18" s="492" t="s">
        <v>808</v>
      </c>
      <c r="BX18" s="359" t="s">
        <v>622</v>
      </c>
      <c r="BY18" s="342"/>
      <c r="BZ18" s="348"/>
      <c r="CA18" s="373">
        <v>0.15</v>
      </c>
      <c r="CB18" s="523" t="s">
        <v>809</v>
      </c>
      <c r="CC18" s="229"/>
      <c r="CD18" s="187"/>
      <c r="CE18" s="385">
        <v>1</v>
      </c>
      <c r="CF18" s="225"/>
      <c r="CG18" s="342"/>
      <c r="CH18" s="348"/>
      <c r="CI18" s="373">
        <v>1</v>
      </c>
      <c r="CJ18" s="402">
        <v>1</v>
      </c>
      <c r="CK18" s="342"/>
      <c r="CL18" s="373">
        <v>1</v>
      </c>
      <c r="CM18" s="402">
        <v>1</v>
      </c>
      <c r="CN18" s="191">
        <v>0</v>
      </c>
      <c r="CO18" s="191">
        <v>0</v>
      </c>
      <c r="CP18" s="342"/>
      <c r="CQ18" s="191">
        <v>0</v>
      </c>
      <c r="CR18" s="191">
        <v>0</v>
      </c>
      <c r="CS18" s="191">
        <v>0</v>
      </c>
      <c r="CT18" s="191">
        <v>0</v>
      </c>
      <c r="CU18" s="191">
        <v>0</v>
      </c>
      <c r="CV18" s="191">
        <v>0</v>
      </c>
      <c r="CW18" s="342"/>
      <c r="CX18" s="187"/>
      <c r="CY18" s="403">
        <v>1</v>
      </c>
      <c r="CZ18" s="379"/>
      <c r="DA18" s="348"/>
      <c r="DB18" s="348"/>
      <c r="DC18" s="187"/>
      <c r="DD18" s="403">
        <v>1</v>
      </c>
      <c r="DE18" s="490"/>
      <c r="DF18" s="379" t="s">
        <v>810</v>
      </c>
      <c r="DG18" s="348"/>
      <c r="DH18" s="394">
        <v>1</v>
      </c>
      <c r="DI18" s="395">
        <v>1</v>
      </c>
      <c r="DJ18" s="394">
        <v>1</v>
      </c>
      <c r="DK18" s="392"/>
      <c r="DL18" s="396">
        <v>1</v>
      </c>
      <c r="DM18" s="394">
        <v>1</v>
      </c>
      <c r="DN18" s="395">
        <v>1</v>
      </c>
      <c r="DO18" s="392"/>
      <c r="DP18" s="392"/>
      <c r="DQ18" s="392"/>
      <c r="DR18" s="392"/>
      <c r="DS18" s="392"/>
      <c r="DT18" s="392"/>
      <c r="DU18" s="392"/>
      <c r="DV18" s="396">
        <v>1</v>
      </c>
      <c r="DW18" s="392"/>
      <c r="DX18" s="392"/>
      <c r="DY18" s="392"/>
      <c r="DZ18" s="392"/>
      <c r="EA18" s="396">
        <v>1</v>
      </c>
      <c r="EB18" s="392"/>
      <c r="EC18" s="395">
        <v>1</v>
      </c>
      <c r="ED18" s="394">
        <v>1</v>
      </c>
      <c r="EE18" s="392"/>
      <c r="EF18" s="392"/>
      <c r="EG18" s="392"/>
      <c r="EH18" s="392"/>
      <c r="EI18" s="392"/>
      <c r="EJ18" s="392"/>
      <c r="EK18" s="392"/>
      <c r="EL18" s="392"/>
      <c r="EM18" s="392"/>
      <c r="EN18" s="392"/>
      <c r="EO18" s="404">
        <f>IF(SUM(DH18:EN18)=0,"",SUM(DH18:EN18))</f>
        <v>10</v>
      </c>
      <c r="EP18" s="374"/>
      <c r="EQ18" s="286"/>
      <c r="ER18" s="348"/>
      <c r="ET18" s="296"/>
      <c r="EV18" s="348"/>
      <c r="EW18" s="434">
        <f aca="true" t="shared" si="81" ref="EW18:GB18">IF(AC18="","",AC18*$W18)</f>
      </c>
      <c r="EX18" s="434">
        <f t="shared" si="81"/>
      </c>
      <c r="EY18" s="434">
        <f t="shared" si="81"/>
      </c>
      <c r="EZ18" s="434">
        <f t="shared" si="81"/>
      </c>
      <c r="FA18" s="434">
        <f t="shared" si="81"/>
      </c>
      <c r="FB18" s="434">
        <f t="shared" si="81"/>
      </c>
      <c r="FC18" s="434">
        <f t="shared" si="81"/>
      </c>
      <c r="FD18" s="434">
        <f t="shared" si="81"/>
      </c>
      <c r="FE18" s="434">
        <f t="shared" si="81"/>
      </c>
      <c r="FF18" s="434">
        <f t="shared" si="81"/>
      </c>
      <c r="FG18" s="434">
        <f t="shared" si="81"/>
      </c>
      <c r="FH18" s="434">
        <f t="shared" si="81"/>
        <v>20</v>
      </c>
      <c r="FI18" s="434">
        <f t="shared" si="81"/>
      </c>
      <c r="FJ18" s="434">
        <f t="shared" si="81"/>
      </c>
      <c r="FK18" s="434">
        <f t="shared" si="81"/>
      </c>
      <c r="FL18" s="434">
        <f t="shared" si="81"/>
      </c>
      <c r="FM18" s="434">
        <f t="shared" si="81"/>
      </c>
      <c r="FN18" s="434">
        <f t="shared" si="81"/>
      </c>
      <c r="FO18" s="434">
        <f t="shared" si="81"/>
      </c>
      <c r="FP18" s="434">
        <f t="shared" si="81"/>
      </c>
      <c r="FQ18" s="434">
        <f t="shared" si="81"/>
        <v>0</v>
      </c>
      <c r="FR18" s="434">
        <f t="shared" si="81"/>
      </c>
      <c r="FS18" s="434">
        <f t="shared" si="81"/>
      </c>
      <c r="FT18" s="434">
        <f t="shared" si="81"/>
      </c>
      <c r="FU18" s="434">
        <f t="shared" si="81"/>
      </c>
      <c r="FV18" s="434">
        <f t="shared" si="81"/>
      </c>
      <c r="FW18" s="434">
        <f t="shared" si="81"/>
      </c>
      <c r="FX18" s="434">
        <f t="shared" si="81"/>
      </c>
      <c r="FY18" s="434">
        <f t="shared" si="81"/>
      </c>
      <c r="FZ18" s="434">
        <f t="shared" si="81"/>
      </c>
      <c r="GA18" s="434">
        <f t="shared" si="81"/>
      </c>
      <c r="GB18" s="434">
        <f t="shared" si="81"/>
      </c>
      <c r="GC18" s="434">
        <f t="shared" si="53"/>
        <v>20</v>
      </c>
      <c r="GD18" s="434">
        <f t="shared" si="54"/>
      </c>
      <c r="GE18" s="434">
        <f t="shared" si="55"/>
      </c>
      <c r="GF18" s="434">
        <f t="shared" si="56"/>
      </c>
      <c r="GG18" s="434">
        <f t="shared" si="57"/>
      </c>
      <c r="GH18" s="434">
        <f t="shared" si="58"/>
      </c>
      <c r="GI18" s="434">
        <f t="shared" si="59"/>
      </c>
      <c r="GJ18" s="434">
        <f t="shared" si="60"/>
      </c>
      <c r="GK18" s="434">
        <f t="shared" si="61"/>
      </c>
      <c r="GL18" s="434">
        <f t="shared" si="62"/>
      </c>
      <c r="GM18" s="434">
        <f t="shared" si="63"/>
        <v>0</v>
      </c>
      <c r="GN18" s="434">
        <f t="shared" si="64"/>
      </c>
      <c r="GO18" s="434">
        <f t="shared" si="65"/>
      </c>
      <c r="GP18" s="434">
        <f t="shared" si="66"/>
        <v>2</v>
      </c>
      <c r="GQ18" s="434" t="e">
        <f t="shared" si="67"/>
        <v>#VALUE!</v>
      </c>
      <c r="GR18" s="434" t="e">
        <f t="shared" si="68"/>
        <v>#VALUE!</v>
      </c>
      <c r="GS18" s="434">
        <f t="shared" si="69"/>
      </c>
      <c r="GT18" s="434">
        <f t="shared" si="70"/>
      </c>
      <c r="GU18" s="434">
        <f t="shared" si="71"/>
        <v>3</v>
      </c>
      <c r="GV18" s="434" t="e">
        <f t="shared" si="72"/>
        <v>#VALUE!</v>
      </c>
      <c r="GW18" s="434">
        <f t="shared" si="73"/>
      </c>
      <c r="GX18" s="434">
        <f t="shared" si="74"/>
      </c>
      <c r="GY18" s="434">
        <f t="shared" si="75"/>
        <v>20</v>
      </c>
      <c r="GZ18" s="434">
        <f t="shared" si="76"/>
      </c>
      <c r="HA18" s="434">
        <f t="shared" si="77"/>
      </c>
      <c r="HB18" s="434">
        <f t="shared" si="78"/>
      </c>
      <c r="HC18" s="434">
        <f t="shared" si="79"/>
        <v>20</v>
      </c>
    </row>
    <row r="19" spans="2:211" ht="48.75">
      <c r="B19" s="535" t="s">
        <v>841</v>
      </c>
      <c r="D19" s="356" t="s">
        <v>224</v>
      </c>
      <c r="E19" s="291" t="s">
        <v>267</v>
      </c>
      <c r="F19" s="229"/>
      <c r="G19" s="353">
        <v>1</v>
      </c>
      <c r="H19" s="353">
        <v>4</v>
      </c>
      <c r="I19" s="355">
        <v>1</v>
      </c>
      <c r="J19" s="349">
        <v>1</v>
      </c>
      <c r="K19" s="354" t="s">
        <v>697</v>
      </c>
      <c r="L19" s="502" t="s">
        <v>698</v>
      </c>
      <c r="M19" s="349"/>
      <c r="N19" s="349">
        <v>15</v>
      </c>
      <c r="O19" s="342"/>
      <c r="P19" s="229"/>
      <c r="Q19" s="343">
        <v>1</v>
      </c>
      <c r="R19" s="343">
        <v>3</v>
      </c>
      <c r="S19" s="344">
        <v>0</v>
      </c>
      <c r="T19" s="229"/>
      <c r="U19" s="345">
        <v>703</v>
      </c>
      <c r="V19" s="398">
        <v>6</v>
      </c>
      <c r="W19" s="345">
        <v>86</v>
      </c>
      <c r="X19" s="382">
        <f t="shared" si="19"/>
        <v>2</v>
      </c>
      <c r="Y19" s="223">
        <f t="shared" si="20"/>
        <v>0.13086770981507823</v>
      </c>
      <c r="Z19" s="382">
        <f t="shared" si="21"/>
        <v>3</v>
      </c>
      <c r="AA19" s="286"/>
      <c r="AB19" s="229"/>
      <c r="AC19" s="187"/>
      <c r="AD19" s="187"/>
      <c r="AE19" s="187"/>
      <c r="AF19" s="187"/>
      <c r="AG19" s="358">
        <v>0.02</v>
      </c>
      <c r="AH19" s="187"/>
      <c r="AI19" s="187"/>
      <c r="AJ19" s="187"/>
      <c r="AK19" s="187"/>
      <c r="AL19" s="187"/>
      <c r="AM19" s="187"/>
      <c r="AN19" s="187"/>
      <c r="AO19" s="187"/>
      <c r="AP19" s="187"/>
      <c r="AQ19" s="191">
        <v>0.98</v>
      </c>
      <c r="AR19" s="187"/>
      <c r="AS19" s="187"/>
      <c r="AT19" s="187"/>
      <c r="AU19" s="342"/>
      <c r="AV19" s="229"/>
      <c r="AW19" s="187">
        <v>0.02</v>
      </c>
      <c r="AX19" s="358">
        <v>0.02</v>
      </c>
      <c r="AY19" s="187"/>
      <c r="AZ19" s="187"/>
      <c r="BA19" s="187"/>
      <c r="BB19" s="187"/>
      <c r="BC19" s="187"/>
      <c r="BD19" s="187"/>
      <c r="BE19" s="342"/>
      <c r="BF19" s="229"/>
      <c r="BG19" s="187"/>
      <c r="BH19" s="187"/>
      <c r="BI19" s="187"/>
      <c r="BJ19" s="358">
        <v>1</v>
      </c>
      <c r="BK19" s="187"/>
      <c r="BL19" s="187"/>
      <c r="BM19" s="187"/>
      <c r="BN19" s="187"/>
      <c r="BO19" s="187"/>
      <c r="BP19" s="187"/>
      <c r="BQ19" s="187"/>
      <c r="BR19" s="187"/>
      <c r="BS19" s="504">
        <v>1</v>
      </c>
      <c r="BT19" s="342"/>
      <c r="BU19" s="229"/>
      <c r="BV19" s="400">
        <v>0</v>
      </c>
      <c r="BW19" s="374"/>
      <c r="BX19" s="187"/>
      <c r="BY19" s="342"/>
      <c r="BZ19" s="229"/>
      <c r="CA19" s="400">
        <v>0</v>
      </c>
      <c r="CB19" s="374"/>
      <c r="CC19" s="229"/>
      <c r="CD19" s="187"/>
      <c r="CE19" s="385">
        <v>1</v>
      </c>
      <c r="CF19" s="225"/>
      <c r="CG19" s="342"/>
      <c r="CH19" s="229"/>
      <c r="CI19" s="373">
        <v>0.85</v>
      </c>
      <c r="CJ19" s="191">
        <v>0</v>
      </c>
      <c r="CK19" s="342"/>
      <c r="CL19" s="373">
        <v>1</v>
      </c>
      <c r="CM19" s="191">
        <v>0</v>
      </c>
      <c r="CN19" s="373">
        <v>1</v>
      </c>
      <c r="CO19" s="191">
        <v>0</v>
      </c>
      <c r="CP19" s="342"/>
      <c r="CQ19" s="191">
        <v>0</v>
      </c>
      <c r="CR19" s="191">
        <v>0</v>
      </c>
      <c r="CS19" s="191">
        <v>0</v>
      </c>
      <c r="CT19" s="191">
        <v>0</v>
      </c>
      <c r="CU19" s="191">
        <v>0</v>
      </c>
      <c r="CV19" s="373">
        <v>1</v>
      </c>
      <c r="CW19" s="357" t="s">
        <v>699</v>
      </c>
      <c r="CX19" s="389">
        <v>1</v>
      </c>
      <c r="CY19" s="187"/>
      <c r="CZ19" s="357" t="s">
        <v>700</v>
      </c>
      <c r="DA19" s="229"/>
      <c r="DB19" s="229"/>
      <c r="DC19" s="389">
        <v>1</v>
      </c>
      <c r="DD19" s="187"/>
      <c r="DE19" s="490"/>
      <c r="DF19" s="379" t="s">
        <v>701</v>
      </c>
      <c r="DG19" s="229"/>
      <c r="DH19" s="394">
        <v>1</v>
      </c>
      <c r="DI19" s="395">
        <v>1</v>
      </c>
      <c r="DJ19" s="392"/>
      <c r="DK19" s="392"/>
      <c r="DL19" s="396">
        <v>1</v>
      </c>
      <c r="DM19" s="394">
        <v>1</v>
      </c>
      <c r="DN19" s="392"/>
      <c r="DO19" s="394">
        <v>1</v>
      </c>
      <c r="DP19" s="392"/>
      <c r="DQ19" s="392"/>
      <c r="DR19" s="392"/>
      <c r="DS19" s="395">
        <v>1</v>
      </c>
      <c r="DT19" s="394">
        <v>1</v>
      </c>
      <c r="DU19" s="392"/>
      <c r="DV19" s="396">
        <v>1</v>
      </c>
      <c r="DW19" s="392"/>
      <c r="DX19" s="392"/>
      <c r="DY19" s="392"/>
      <c r="DZ19" s="392"/>
      <c r="EA19" s="396">
        <v>1</v>
      </c>
      <c r="EB19" s="392"/>
      <c r="EC19" s="392"/>
      <c r="ED19" s="392"/>
      <c r="EE19" s="392"/>
      <c r="EF19" s="392"/>
      <c r="EG19" s="392"/>
      <c r="EH19" s="392"/>
      <c r="EI19" s="392"/>
      <c r="EJ19" s="392"/>
      <c r="EK19" s="396">
        <v>1</v>
      </c>
      <c r="EL19" s="392"/>
      <c r="EM19" s="392"/>
      <c r="EN19" s="392"/>
      <c r="EO19" s="404">
        <f>IF(SUM(DH19:EN19)=0,"",SUM(DH19:EN19))</f>
        <v>10</v>
      </c>
      <c r="EP19" s="374"/>
      <c r="EQ19" s="286"/>
      <c r="ER19" s="229"/>
      <c r="ET19" s="296"/>
      <c r="EV19" s="229"/>
      <c r="EW19" s="434">
        <f t="shared" si="80"/>
      </c>
      <c r="EX19" s="434">
        <f t="shared" si="22"/>
      </c>
      <c r="EY19" s="434">
        <f t="shared" si="23"/>
      </c>
      <c r="EZ19" s="434">
        <f t="shared" si="24"/>
      </c>
      <c r="FA19" s="434">
        <f t="shared" si="25"/>
        <v>1.72</v>
      </c>
      <c r="FB19" s="434">
        <f t="shared" si="26"/>
      </c>
      <c r="FC19" s="434">
        <f t="shared" si="27"/>
      </c>
      <c r="FD19" s="434">
        <f t="shared" si="28"/>
      </c>
      <c r="FE19" s="434">
        <f t="shared" si="29"/>
      </c>
      <c r="FF19" s="434">
        <f t="shared" si="30"/>
      </c>
      <c r="FG19" s="434">
        <f t="shared" si="31"/>
      </c>
      <c r="FH19" s="434">
        <f t="shared" si="32"/>
      </c>
      <c r="FI19" s="434">
        <f t="shared" si="33"/>
      </c>
      <c r="FJ19" s="434">
        <f t="shared" si="34"/>
      </c>
      <c r="FK19" s="434">
        <f t="shared" si="35"/>
        <v>84.28</v>
      </c>
      <c r="FL19" s="434">
        <f t="shared" si="36"/>
      </c>
      <c r="FM19" s="434">
        <f t="shared" si="37"/>
      </c>
      <c r="FN19" s="434">
        <f t="shared" si="38"/>
      </c>
      <c r="FO19" s="434">
        <f t="shared" si="39"/>
      </c>
      <c r="FP19" s="434">
        <f t="shared" si="40"/>
      </c>
      <c r="FQ19" s="434">
        <f t="shared" si="41"/>
        <v>1.72</v>
      </c>
      <c r="FR19" s="434">
        <f t="shared" si="42"/>
        <v>1.72</v>
      </c>
      <c r="FS19" s="434">
        <f t="shared" si="43"/>
      </c>
      <c r="FT19" s="434">
        <f t="shared" si="44"/>
      </c>
      <c r="FU19" s="434">
        <f t="shared" si="45"/>
      </c>
      <c r="FV19" s="434">
        <f t="shared" si="46"/>
      </c>
      <c r="FW19" s="434">
        <f t="shared" si="47"/>
      </c>
      <c r="FX19" s="434">
        <f t="shared" si="48"/>
      </c>
      <c r="FY19" s="434">
        <f t="shared" si="49"/>
      </c>
      <c r="FZ19" s="434">
        <f t="shared" si="50"/>
      </c>
      <c r="GA19" s="434">
        <f t="shared" si="51"/>
      </c>
      <c r="GB19" s="434">
        <f t="shared" si="52"/>
      </c>
      <c r="GC19" s="434">
        <f t="shared" si="53"/>
      </c>
      <c r="GD19" s="434">
        <f t="shared" si="54"/>
        <v>86</v>
      </c>
      <c r="GE19" s="434">
        <f t="shared" si="55"/>
      </c>
      <c r="GF19" s="434">
        <f t="shared" si="56"/>
      </c>
      <c r="GG19" s="434">
        <f t="shared" si="57"/>
      </c>
      <c r="GH19" s="434">
        <f t="shared" si="58"/>
      </c>
      <c r="GI19" s="434">
        <f t="shared" si="59"/>
      </c>
      <c r="GJ19" s="434">
        <f t="shared" si="60"/>
      </c>
      <c r="GK19" s="434">
        <f t="shared" si="61"/>
      </c>
      <c r="GL19" s="434">
        <f t="shared" si="62"/>
      </c>
      <c r="GM19" s="434">
        <f t="shared" si="63"/>
        <v>86</v>
      </c>
      <c r="GN19" s="434">
        <f t="shared" si="64"/>
      </c>
      <c r="GO19" s="434">
        <f t="shared" si="65"/>
      </c>
      <c r="GP19" s="434">
        <f t="shared" si="66"/>
        <v>0</v>
      </c>
      <c r="GQ19" s="434">
        <f t="shared" si="67"/>
      </c>
      <c r="GR19" s="434">
        <f t="shared" si="68"/>
      </c>
      <c r="GS19" s="434">
        <f t="shared" si="69"/>
      </c>
      <c r="GT19" s="434">
        <f t="shared" si="70"/>
      </c>
      <c r="GU19" s="434">
        <f t="shared" si="71"/>
        <v>0</v>
      </c>
      <c r="GV19" s="434">
        <f t="shared" si="72"/>
      </c>
      <c r="GW19" s="434">
        <f t="shared" si="73"/>
      </c>
      <c r="GX19" s="434">
        <f t="shared" si="74"/>
      </c>
      <c r="GY19" s="434">
        <f t="shared" si="75"/>
        <v>86</v>
      </c>
      <c r="GZ19" s="434">
        <f t="shared" si="76"/>
      </c>
      <c r="HA19" s="434">
        <f t="shared" si="77"/>
      </c>
      <c r="HB19" s="434">
        <f t="shared" si="78"/>
      </c>
      <c r="HC19" s="434">
        <f t="shared" si="79"/>
        <v>73.1</v>
      </c>
    </row>
    <row r="20" spans="2:211" ht="12.75">
      <c r="B20" s="535" t="s">
        <v>841</v>
      </c>
      <c r="D20" s="340" t="s">
        <v>198</v>
      </c>
      <c r="E20" s="291" t="s">
        <v>267</v>
      </c>
      <c r="F20" s="229"/>
      <c r="J20" s="341"/>
      <c r="K20" s="237"/>
      <c r="L20" s="237"/>
      <c r="M20" s="341"/>
      <c r="N20" s="341"/>
      <c r="O20" s="342"/>
      <c r="P20" s="229"/>
      <c r="Q20" s="343">
        <v>1</v>
      </c>
      <c r="R20" s="343">
        <v>2</v>
      </c>
      <c r="S20" s="344">
        <v>0</v>
      </c>
      <c r="T20" s="229"/>
      <c r="U20" s="345"/>
      <c r="V20" s="345"/>
      <c r="W20" s="345"/>
      <c r="X20" s="382">
        <f t="shared" si="19"/>
      </c>
      <c r="Y20" s="223">
        <f t="shared" si="20"/>
      </c>
      <c r="Z20" s="382">
        <f t="shared" si="21"/>
      </c>
      <c r="AA20" s="350"/>
      <c r="AB20" s="229"/>
      <c r="AC20" s="187"/>
      <c r="AD20" s="187"/>
      <c r="AE20" s="187"/>
      <c r="AF20" s="187"/>
      <c r="AG20" s="187"/>
      <c r="AH20" s="187"/>
      <c r="AI20" s="187"/>
      <c r="AJ20" s="187"/>
      <c r="AK20" s="187"/>
      <c r="AL20" s="187"/>
      <c r="AM20" s="187"/>
      <c r="AN20" s="187"/>
      <c r="AO20" s="187"/>
      <c r="AP20" s="187"/>
      <c r="AQ20" s="187"/>
      <c r="AR20" s="187"/>
      <c r="AS20" s="187"/>
      <c r="AT20" s="187"/>
      <c r="AU20" s="346"/>
      <c r="AV20" s="229"/>
      <c r="AW20" s="187"/>
      <c r="AX20" s="187"/>
      <c r="AY20" s="187"/>
      <c r="AZ20" s="187"/>
      <c r="BA20" s="187"/>
      <c r="BB20" s="187"/>
      <c r="BC20" s="187"/>
      <c r="BD20" s="187"/>
      <c r="BE20" s="346"/>
      <c r="BF20" s="229"/>
      <c r="BG20" s="187"/>
      <c r="BH20" s="187"/>
      <c r="BI20" s="187"/>
      <c r="BJ20" s="187"/>
      <c r="BK20" s="187"/>
      <c r="BL20" s="187"/>
      <c r="BM20" s="187"/>
      <c r="BN20" s="187"/>
      <c r="BO20" s="187"/>
      <c r="BP20" s="187"/>
      <c r="BQ20" s="187"/>
      <c r="BR20" s="187"/>
      <c r="BS20" s="187"/>
      <c r="BT20" s="346"/>
      <c r="BU20" s="229"/>
      <c r="BV20" s="187"/>
      <c r="BW20" s="374"/>
      <c r="BX20" s="187"/>
      <c r="BY20" s="342"/>
      <c r="BZ20" s="229"/>
      <c r="CA20" s="187"/>
      <c r="CB20" s="374"/>
      <c r="CC20" s="229"/>
      <c r="CD20" s="187"/>
      <c r="CE20" s="187"/>
      <c r="CF20" s="225"/>
      <c r="CG20" s="342"/>
      <c r="CH20" s="229"/>
      <c r="CI20" s="187"/>
      <c r="CJ20" s="187"/>
      <c r="CK20" s="342"/>
      <c r="CL20" s="187"/>
      <c r="CM20" s="187"/>
      <c r="CN20" s="187"/>
      <c r="CO20" s="187"/>
      <c r="CP20" s="342"/>
      <c r="CQ20" s="187"/>
      <c r="CR20" s="187"/>
      <c r="CS20" s="187"/>
      <c r="CT20" s="187"/>
      <c r="CU20" s="187"/>
      <c r="CV20" s="187"/>
      <c r="CW20" s="342"/>
      <c r="CX20" s="187"/>
      <c r="CY20" s="187"/>
      <c r="CZ20" s="390"/>
      <c r="DA20" s="229"/>
      <c r="DB20" s="229"/>
      <c r="DC20" s="187"/>
      <c r="DD20" s="187"/>
      <c r="DE20" s="490"/>
      <c r="DF20" s="379"/>
      <c r="DG20" s="229"/>
      <c r="DH20" s="392"/>
      <c r="DI20" s="392"/>
      <c r="DJ20" s="392"/>
      <c r="DK20" s="392"/>
      <c r="DL20" s="392"/>
      <c r="DM20" s="392"/>
      <c r="DN20" s="392"/>
      <c r="DO20" s="392"/>
      <c r="DP20" s="392"/>
      <c r="DQ20" s="392"/>
      <c r="DR20" s="392"/>
      <c r="DS20" s="392"/>
      <c r="DT20" s="392"/>
      <c r="DU20" s="392"/>
      <c r="DV20" s="392"/>
      <c r="DW20" s="392"/>
      <c r="DX20" s="392"/>
      <c r="DY20" s="392"/>
      <c r="DZ20" s="392"/>
      <c r="EA20" s="392"/>
      <c r="EB20" s="392"/>
      <c r="EC20" s="392"/>
      <c r="ED20" s="392"/>
      <c r="EE20" s="392"/>
      <c r="EF20" s="392"/>
      <c r="EG20" s="392"/>
      <c r="EH20" s="392"/>
      <c r="EI20" s="392"/>
      <c r="EJ20" s="392"/>
      <c r="EK20" s="392"/>
      <c r="EL20" s="392"/>
      <c r="EM20" s="392"/>
      <c r="EN20" s="392"/>
      <c r="EO20" s="404">
        <f>IF(SUM(DH20:EN20)=0,"",SUM(DH20:EN20))</f>
      </c>
      <c r="EP20" s="374"/>
      <c r="EQ20" s="350"/>
      <c r="ER20" s="229"/>
      <c r="ET20" s="296"/>
      <c r="EV20" s="229"/>
      <c r="EW20" s="434">
        <f t="shared" si="80"/>
      </c>
      <c r="EX20" s="434">
        <f t="shared" si="22"/>
      </c>
      <c r="EY20" s="434">
        <f t="shared" si="23"/>
      </c>
      <c r="EZ20" s="434">
        <f t="shared" si="24"/>
      </c>
      <c r="FA20" s="434">
        <f t="shared" si="25"/>
      </c>
      <c r="FB20" s="434">
        <f t="shared" si="26"/>
      </c>
      <c r="FC20" s="434">
        <f t="shared" si="27"/>
      </c>
      <c r="FD20" s="434">
        <f t="shared" si="28"/>
      </c>
      <c r="FE20" s="434">
        <f t="shared" si="29"/>
      </c>
      <c r="FF20" s="434">
        <f t="shared" si="30"/>
      </c>
      <c r="FG20" s="434">
        <f t="shared" si="31"/>
      </c>
      <c r="FH20" s="434">
        <f t="shared" si="32"/>
      </c>
      <c r="FI20" s="434">
        <f t="shared" si="33"/>
      </c>
      <c r="FJ20" s="434">
        <f t="shared" si="34"/>
      </c>
      <c r="FK20" s="434">
        <f t="shared" si="35"/>
      </c>
      <c r="FL20" s="434">
        <f t="shared" si="36"/>
      </c>
      <c r="FM20" s="434">
        <f t="shared" si="37"/>
      </c>
      <c r="FN20" s="434">
        <f t="shared" si="38"/>
      </c>
      <c r="FO20" s="434">
        <f t="shared" si="39"/>
      </c>
      <c r="FP20" s="434">
        <f t="shared" si="40"/>
      </c>
      <c r="FQ20" s="434">
        <f t="shared" si="41"/>
      </c>
      <c r="FR20" s="434">
        <f t="shared" si="42"/>
      </c>
      <c r="FS20" s="434">
        <f t="shared" si="43"/>
      </c>
      <c r="FT20" s="434">
        <f t="shared" si="44"/>
      </c>
      <c r="FU20" s="434">
        <f t="shared" si="45"/>
      </c>
      <c r="FV20" s="434">
        <f t="shared" si="46"/>
      </c>
      <c r="FW20" s="434">
        <f t="shared" si="47"/>
      </c>
      <c r="FX20" s="434">
        <f t="shared" si="48"/>
      </c>
      <c r="FY20" s="434">
        <f t="shared" si="49"/>
      </c>
      <c r="FZ20" s="434">
        <f t="shared" si="50"/>
      </c>
      <c r="GA20" s="434">
        <f t="shared" si="51"/>
      </c>
      <c r="GB20" s="434">
        <f t="shared" si="52"/>
      </c>
      <c r="GC20" s="434">
        <f t="shared" si="53"/>
      </c>
      <c r="GD20" s="434">
        <f t="shared" si="54"/>
      </c>
      <c r="GE20" s="434">
        <f t="shared" si="55"/>
      </c>
      <c r="GF20" s="434">
        <f t="shared" si="56"/>
      </c>
      <c r="GG20" s="434">
        <f t="shared" si="57"/>
      </c>
      <c r="GH20" s="434">
        <f t="shared" si="58"/>
      </c>
      <c r="GI20" s="434">
        <f t="shared" si="59"/>
      </c>
      <c r="GJ20" s="434">
        <f t="shared" si="60"/>
      </c>
      <c r="GK20" s="434">
        <f t="shared" si="61"/>
      </c>
      <c r="GL20" s="434">
        <f t="shared" si="62"/>
      </c>
      <c r="GM20" s="434">
        <f t="shared" si="63"/>
      </c>
      <c r="GN20" s="434">
        <f t="shared" si="64"/>
      </c>
      <c r="GO20" s="434">
        <f t="shared" si="65"/>
      </c>
      <c r="GP20" s="434">
        <f t="shared" si="66"/>
      </c>
      <c r="GQ20" s="434">
        <f t="shared" si="67"/>
      </c>
      <c r="GR20" s="434">
        <f t="shared" si="68"/>
      </c>
      <c r="GS20" s="434">
        <f t="shared" si="69"/>
      </c>
      <c r="GT20" s="434">
        <f t="shared" si="70"/>
      </c>
      <c r="GU20" s="434">
        <f t="shared" si="71"/>
      </c>
      <c r="GV20" s="434">
        <f t="shared" si="72"/>
      </c>
      <c r="GW20" s="434">
        <f t="shared" si="73"/>
      </c>
      <c r="GX20" s="434">
        <f t="shared" si="74"/>
      </c>
      <c r="GY20" s="434">
        <f t="shared" si="75"/>
      </c>
      <c r="GZ20" s="434">
        <f t="shared" si="76"/>
      </c>
      <c r="HA20" s="434">
        <f t="shared" si="77"/>
      </c>
      <c r="HB20" s="434">
        <f t="shared" si="78"/>
      </c>
      <c r="HC20" s="434">
        <f t="shared" si="79"/>
      </c>
    </row>
    <row r="21" spans="2:211" ht="12.75">
      <c r="B21" s="535" t="s">
        <v>841</v>
      </c>
      <c r="D21" s="356" t="s">
        <v>8</v>
      </c>
      <c r="E21" s="291" t="s">
        <v>267</v>
      </c>
      <c r="F21" s="229"/>
      <c r="G21" s="353">
        <v>1</v>
      </c>
      <c r="H21" s="353">
        <v>2</v>
      </c>
      <c r="I21" s="355">
        <v>1</v>
      </c>
      <c r="J21" s="344">
        <v>0</v>
      </c>
      <c r="K21" s="493"/>
      <c r="L21" s="493"/>
      <c r="M21" s="344"/>
      <c r="N21" s="344"/>
      <c r="O21" s="342"/>
      <c r="P21" s="229"/>
      <c r="Q21" s="343">
        <v>1</v>
      </c>
      <c r="R21" s="351">
        <v>1</v>
      </c>
      <c r="S21" s="344">
        <v>0</v>
      </c>
      <c r="T21" s="229"/>
      <c r="U21" s="345">
        <v>134</v>
      </c>
      <c r="V21" s="345"/>
      <c r="W21" s="345">
        <v>10</v>
      </c>
      <c r="X21" s="382">
        <f t="shared" si="19"/>
        <v>14</v>
      </c>
      <c r="Y21" s="223">
        <f t="shared" si="20"/>
        <v>0.07462686567164178</v>
      </c>
      <c r="Z21" s="382">
        <f t="shared" si="21"/>
        <v>6</v>
      </c>
      <c r="AA21" s="286"/>
      <c r="AB21" s="229"/>
      <c r="AC21" s="187"/>
      <c r="AD21" s="187"/>
      <c r="AE21" s="187"/>
      <c r="AF21" s="187"/>
      <c r="AG21" s="187"/>
      <c r="AH21" s="187"/>
      <c r="AI21" s="187"/>
      <c r="AJ21" s="187"/>
      <c r="AK21" s="187"/>
      <c r="AL21" s="187"/>
      <c r="AM21" s="187"/>
      <c r="AN21" s="359">
        <v>1</v>
      </c>
      <c r="AO21" s="187"/>
      <c r="AP21" s="187"/>
      <c r="AQ21" s="187"/>
      <c r="AR21" s="187"/>
      <c r="AS21" s="187"/>
      <c r="AT21" s="187"/>
      <c r="AU21" s="342"/>
      <c r="AV21" s="229"/>
      <c r="AW21" s="187">
        <v>1</v>
      </c>
      <c r="AX21" s="187"/>
      <c r="AY21" s="187"/>
      <c r="AZ21" s="359">
        <v>1</v>
      </c>
      <c r="BA21" s="187"/>
      <c r="BB21" s="187"/>
      <c r="BC21" s="187"/>
      <c r="BD21" s="187"/>
      <c r="BE21" s="342"/>
      <c r="BF21" s="229"/>
      <c r="BG21" s="187"/>
      <c r="BH21" s="187"/>
      <c r="BI21" s="187"/>
      <c r="BJ21" s="187"/>
      <c r="BK21" s="187"/>
      <c r="BL21" s="187"/>
      <c r="BM21" s="187"/>
      <c r="BN21" s="359">
        <v>1</v>
      </c>
      <c r="BO21" s="187"/>
      <c r="BP21" s="187"/>
      <c r="BQ21" s="187"/>
      <c r="BR21" s="187"/>
      <c r="BS21" s="400">
        <v>0</v>
      </c>
      <c r="BT21" s="342"/>
      <c r="BU21" s="229"/>
      <c r="BV21" s="373">
        <v>0.5</v>
      </c>
      <c r="BW21" s="492" t="s">
        <v>656</v>
      </c>
      <c r="BX21" s="359" t="s">
        <v>657</v>
      </c>
      <c r="BY21" s="342"/>
      <c r="BZ21" s="229"/>
      <c r="CA21" s="373">
        <v>0.1</v>
      </c>
      <c r="CB21" s="374"/>
      <c r="CC21" s="229"/>
      <c r="CD21" s="496">
        <v>1</v>
      </c>
      <c r="CE21" s="187"/>
      <c r="CF21" s="225"/>
      <c r="CG21" s="342"/>
      <c r="CH21" s="229"/>
      <c r="CI21" s="373">
        <v>1</v>
      </c>
      <c r="CJ21" s="402">
        <v>1</v>
      </c>
      <c r="CK21" s="342"/>
      <c r="CL21" s="191">
        <v>0</v>
      </c>
      <c r="CM21" s="191">
        <v>0</v>
      </c>
      <c r="CN21" s="191">
        <v>0</v>
      </c>
      <c r="CO21" s="191">
        <v>0</v>
      </c>
      <c r="CP21" s="342"/>
      <c r="CQ21" s="191">
        <v>0</v>
      </c>
      <c r="CR21" s="191">
        <v>0</v>
      </c>
      <c r="CS21" s="191">
        <v>0</v>
      </c>
      <c r="CT21" s="191">
        <v>0</v>
      </c>
      <c r="CU21" s="402">
        <v>1</v>
      </c>
      <c r="CV21" s="191">
        <v>0</v>
      </c>
      <c r="CW21" s="342"/>
      <c r="CX21" s="187"/>
      <c r="CY21" s="403">
        <v>1</v>
      </c>
      <c r="CZ21" s="379"/>
      <c r="DA21" s="229"/>
      <c r="DB21" s="229"/>
      <c r="DC21" s="389">
        <v>1</v>
      </c>
      <c r="DD21" s="187"/>
      <c r="DE21" s="490"/>
      <c r="DF21" s="379"/>
      <c r="DG21" s="229"/>
      <c r="DH21" s="394">
        <v>1</v>
      </c>
      <c r="DI21" s="395">
        <v>1</v>
      </c>
      <c r="DJ21" s="394">
        <v>1</v>
      </c>
      <c r="DK21" s="395">
        <v>1</v>
      </c>
      <c r="DL21" s="396">
        <v>1</v>
      </c>
      <c r="DM21" s="392"/>
      <c r="DN21" s="395">
        <v>1</v>
      </c>
      <c r="DO21" s="394">
        <v>1</v>
      </c>
      <c r="DP21" s="395">
        <v>1</v>
      </c>
      <c r="DQ21" s="396">
        <v>1</v>
      </c>
      <c r="DR21" s="392"/>
      <c r="DS21" s="392"/>
      <c r="DT21" s="392"/>
      <c r="DU21" s="392"/>
      <c r="DV21" s="392"/>
      <c r="DW21" s="392"/>
      <c r="DX21" s="392"/>
      <c r="DY21" s="392"/>
      <c r="DZ21" s="392"/>
      <c r="EA21" s="392"/>
      <c r="EB21" s="392"/>
      <c r="EC21" s="392"/>
      <c r="ED21" s="392"/>
      <c r="EE21" s="392"/>
      <c r="EF21" s="392"/>
      <c r="EG21" s="392"/>
      <c r="EH21" s="392"/>
      <c r="EI21" s="392"/>
      <c r="EJ21" s="392"/>
      <c r="EK21" s="392"/>
      <c r="EL21" s="392"/>
      <c r="EM21" s="392"/>
      <c r="EN21" s="392"/>
      <c r="EO21" s="404">
        <f>IF(SUM(DH21:EN21)=0,"",SUM(DH21:EN21))</f>
        <v>9</v>
      </c>
      <c r="EP21" s="374"/>
      <c r="EQ21" s="286"/>
      <c r="ER21" s="229"/>
      <c r="ET21" s="296"/>
      <c r="EV21" s="229"/>
      <c r="EW21" s="434">
        <f t="shared" si="80"/>
      </c>
      <c r="EX21" s="434">
        <f t="shared" si="22"/>
      </c>
      <c r="EY21" s="434">
        <f t="shared" si="23"/>
      </c>
      <c r="EZ21" s="434">
        <f t="shared" si="24"/>
      </c>
      <c r="FA21" s="434">
        <f t="shared" si="25"/>
      </c>
      <c r="FB21" s="434">
        <f t="shared" si="26"/>
      </c>
      <c r="FC21" s="434">
        <f t="shared" si="27"/>
      </c>
      <c r="FD21" s="434">
        <f t="shared" si="28"/>
      </c>
      <c r="FE21" s="434">
        <f t="shared" si="29"/>
      </c>
      <c r="FF21" s="434">
        <f t="shared" si="30"/>
      </c>
      <c r="FG21" s="434">
        <f t="shared" si="31"/>
      </c>
      <c r="FH21" s="434">
        <f t="shared" si="32"/>
        <v>10</v>
      </c>
      <c r="FI21" s="434">
        <f t="shared" si="33"/>
      </c>
      <c r="FJ21" s="434">
        <f t="shared" si="34"/>
      </c>
      <c r="FK21" s="434">
        <f t="shared" si="35"/>
      </c>
      <c r="FL21" s="434">
        <f t="shared" si="36"/>
      </c>
      <c r="FM21" s="434">
        <f t="shared" si="37"/>
      </c>
      <c r="FN21" s="434">
        <f t="shared" si="38"/>
      </c>
      <c r="FO21" s="434">
        <f t="shared" si="39"/>
      </c>
      <c r="FP21" s="434">
        <f t="shared" si="40"/>
      </c>
      <c r="FQ21" s="434">
        <f t="shared" si="41"/>
        <v>10</v>
      </c>
      <c r="FR21" s="434">
        <f t="shared" si="42"/>
      </c>
      <c r="FS21" s="434">
        <f t="shared" si="43"/>
      </c>
      <c r="FT21" s="434">
        <f t="shared" si="44"/>
        <v>10</v>
      </c>
      <c r="FU21" s="434">
        <f t="shared" si="45"/>
      </c>
      <c r="FV21" s="434">
        <f t="shared" si="46"/>
      </c>
      <c r="FW21" s="434">
        <f t="shared" si="47"/>
      </c>
      <c r="FX21" s="434">
        <f t="shared" si="48"/>
      </c>
      <c r="FY21" s="434">
        <f t="shared" si="49"/>
      </c>
      <c r="FZ21" s="434">
        <f t="shared" si="50"/>
      </c>
      <c r="GA21" s="434">
        <f t="shared" si="51"/>
      </c>
      <c r="GB21" s="434">
        <f t="shared" si="52"/>
      </c>
      <c r="GC21" s="434">
        <f t="shared" si="53"/>
      </c>
      <c r="GD21" s="434">
        <f t="shared" si="54"/>
      </c>
      <c r="GE21" s="434">
        <f t="shared" si="55"/>
      </c>
      <c r="GF21" s="434">
        <f t="shared" si="56"/>
      </c>
      <c r="GG21" s="434">
        <f t="shared" si="57"/>
      </c>
      <c r="GH21" s="434">
        <f t="shared" si="58"/>
        <v>10</v>
      </c>
      <c r="GI21" s="434">
        <f t="shared" si="59"/>
      </c>
      <c r="GJ21" s="434">
        <f t="shared" si="60"/>
      </c>
      <c r="GK21" s="434">
        <f t="shared" si="61"/>
      </c>
      <c r="GL21" s="434">
        <f t="shared" si="62"/>
      </c>
      <c r="GM21" s="434">
        <f t="shared" si="63"/>
        <v>0</v>
      </c>
      <c r="GN21" s="434">
        <f t="shared" si="64"/>
      </c>
      <c r="GO21" s="434">
        <f t="shared" si="65"/>
      </c>
      <c r="GP21" s="434">
        <f t="shared" si="66"/>
        <v>5</v>
      </c>
      <c r="GQ21" s="434" t="e">
        <f t="shared" si="67"/>
        <v>#VALUE!</v>
      </c>
      <c r="GR21" s="434" t="e">
        <f t="shared" si="68"/>
        <v>#VALUE!</v>
      </c>
      <c r="GS21" s="434">
        <f t="shared" si="69"/>
      </c>
      <c r="GT21" s="434">
        <f t="shared" si="70"/>
      </c>
      <c r="GU21" s="434">
        <f t="shared" si="71"/>
        <v>1</v>
      </c>
      <c r="GV21" s="434">
        <f t="shared" si="72"/>
      </c>
      <c r="GW21" s="434">
        <f t="shared" si="73"/>
      </c>
      <c r="GX21" s="434">
        <f t="shared" si="74"/>
        <v>10</v>
      </c>
      <c r="GY21" s="434">
        <f t="shared" si="75"/>
      </c>
      <c r="GZ21" s="434">
        <f t="shared" si="76"/>
      </c>
      <c r="HA21" s="434">
        <f t="shared" si="77"/>
      </c>
      <c r="HB21" s="434">
        <f t="shared" si="78"/>
      </c>
      <c r="HC21" s="434">
        <f t="shared" si="79"/>
        <v>10</v>
      </c>
    </row>
    <row r="22" spans="2:211" ht="12.75">
      <c r="B22" s="535" t="s">
        <v>841</v>
      </c>
      <c r="D22" s="340" t="s">
        <v>2</v>
      </c>
      <c r="E22" s="291" t="s">
        <v>267</v>
      </c>
      <c r="F22" s="229"/>
      <c r="J22" s="347"/>
      <c r="K22" s="348"/>
      <c r="L22" s="348"/>
      <c r="M22" s="347"/>
      <c r="N22" s="347"/>
      <c r="O22" s="342"/>
      <c r="P22" s="229"/>
      <c r="Q22" s="343">
        <v>1</v>
      </c>
      <c r="R22" s="352">
        <v>3</v>
      </c>
      <c r="S22" s="349">
        <v>1</v>
      </c>
      <c r="T22" s="229"/>
      <c r="U22" s="229"/>
      <c r="V22" s="229"/>
      <c r="W22" s="229"/>
      <c r="X22" s="382">
        <f t="shared" si="19"/>
      </c>
      <c r="Y22" s="223">
        <f t="shared" si="20"/>
      </c>
      <c r="Z22" s="382">
        <f t="shared" si="21"/>
      </c>
      <c r="AA22" s="286"/>
      <c r="AB22" s="229"/>
      <c r="AC22" s="187"/>
      <c r="AD22" s="187"/>
      <c r="AE22" s="187"/>
      <c r="AF22" s="187"/>
      <c r="AG22" s="187"/>
      <c r="AH22" s="187"/>
      <c r="AI22" s="187"/>
      <c r="AJ22" s="187"/>
      <c r="AK22" s="187"/>
      <c r="AL22" s="187"/>
      <c r="AM22" s="187"/>
      <c r="AN22" s="187"/>
      <c r="AO22" s="187"/>
      <c r="AP22" s="187"/>
      <c r="AQ22" s="187"/>
      <c r="AR22" s="187"/>
      <c r="AS22" s="187"/>
      <c r="AT22" s="187"/>
      <c r="AU22" s="342"/>
      <c r="AV22" s="229"/>
      <c r="AW22" s="187"/>
      <c r="AX22" s="187"/>
      <c r="AY22" s="187"/>
      <c r="AZ22" s="187"/>
      <c r="BA22" s="187"/>
      <c r="BB22" s="187"/>
      <c r="BC22" s="187"/>
      <c r="BD22" s="187"/>
      <c r="BE22" s="342"/>
      <c r="BF22" s="229"/>
      <c r="BG22" s="187"/>
      <c r="BH22" s="187"/>
      <c r="BI22" s="187"/>
      <c r="BJ22" s="187"/>
      <c r="BK22" s="187"/>
      <c r="BL22" s="187"/>
      <c r="BM22" s="187"/>
      <c r="BN22" s="187"/>
      <c r="BO22" s="187"/>
      <c r="BP22" s="187"/>
      <c r="BQ22" s="187"/>
      <c r="BR22" s="187"/>
      <c r="BS22" s="187"/>
      <c r="BT22" s="342"/>
      <c r="BU22" s="229"/>
      <c r="BV22" s="187"/>
      <c r="BW22" s="374"/>
      <c r="BX22" s="187"/>
      <c r="BY22" s="342"/>
      <c r="BZ22" s="229"/>
      <c r="CA22" s="187"/>
      <c r="CB22" s="374"/>
      <c r="CC22" s="229"/>
      <c r="CD22" s="187"/>
      <c r="CE22" s="187"/>
      <c r="CF22" s="225"/>
      <c r="CG22" s="342"/>
      <c r="CH22" s="229"/>
      <c r="CI22" s="187"/>
      <c r="CJ22" s="187"/>
      <c r="CK22" s="342"/>
      <c r="CL22" s="187"/>
      <c r="CM22" s="187"/>
      <c r="CN22" s="187"/>
      <c r="CO22" s="187"/>
      <c r="CP22" s="342"/>
      <c r="CQ22" s="187"/>
      <c r="CR22" s="187"/>
      <c r="CS22" s="187"/>
      <c r="CT22" s="187"/>
      <c r="CU22" s="187"/>
      <c r="CV22" s="187"/>
      <c r="CW22" s="342"/>
      <c r="CX22" s="187"/>
      <c r="CY22" s="187"/>
      <c r="CZ22" s="379"/>
      <c r="DA22" s="229"/>
      <c r="DB22" s="229"/>
      <c r="DC22" s="187"/>
      <c r="DD22" s="187"/>
      <c r="DE22" s="490"/>
      <c r="DF22" s="379"/>
      <c r="DG22" s="229"/>
      <c r="DH22" s="392"/>
      <c r="DI22" s="392"/>
      <c r="DJ22" s="392"/>
      <c r="DK22" s="392"/>
      <c r="DL22" s="392"/>
      <c r="DM22" s="392"/>
      <c r="DN22" s="392"/>
      <c r="DO22" s="392"/>
      <c r="DP22" s="392"/>
      <c r="DQ22" s="392"/>
      <c r="DR22" s="392"/>
      <c r="DS22" s="392"/>
      <c r="DT22" s="392"/>
      <c r="DU22" s="392"/>
      <c r="DV22" s="392"/>
      <c r="DW22" s="392"/>
      <c r="DX22" s="392"/>
      <c r="DY22" s="392"/>
      <c r="DZ22" s="392"/>
      <c r="EA22" s="392"/>
      <c r="EB22" s="392"/>
      <c r="EC22" s="392"/>
      <c r="ED22" s="392"/>
      <c r="EE22" s="392"/>
      <c r="EF22" s="392"/>
      <c r="EG22" s="392"/>
      <c r="EH22" s="392"/>
      <c r="EI22" s="392"/>
      <c r="EJ22" s="392"/>
      <c r="EK22" s="392"/>
      <c r="EL22" s="392"/>
      <c r="EM22" s="392"/>
      <c r="EN22" s="392"/>
      <c r="EO22" s="404">
        <f>IF(SUM(DH22:EN22)=0,"",SUM(DH22:EN22))</f>
      </c>
      <c r="EP22" s="374"/>
      <c r="EQ22" s="286"/>
      <c r="ER22" s="229"/>
      <c r="ET22" s="296"/>
      <c r="EV22" s="229"/>
      <c r="EW22" s="434">
        <f t="shared" si="80"/>
      </c>
      <c r="EX22" s="434">
        <f t="shared" si="22"/>
      </c>
      <c r="EY22" s="434">
        <f t="shared" si="23"/>
      </c>
      <c r="EZ22" s="434">
        <f t="shared" si="24"/>
      </c>
      <c r="FA22" s="434">
        <f t="shared" si="25"/>
      </c>
      <c r="FB22" s="434">
        <f t="shared" si="26"/>
      </c>
      <c r="FC22" s="434">
        <f t="shared" si="27"/>
      </c>
      <c r="FD22" s="434">
        <f t="shared" si="28"/>
      </c>
      <c r="FE22" s="434">
        <f t="shared" si="29"/>
      </c>
      <c r="FF22" s="434">
        <f t="shared" si="30"/>
      </c>
      <c r="FG22" s="434">
        <f t="shared" si="31"/>
      </c>
      <c r="FH22" s="434">
        <f t="shared" si="32"/>
      </c>
      <c r="FI22" s="434">
        <f t="shared" si="33"/>
      </c>
      <c r="FJ22" s="434">
        <f t="shared" si="34"/>
      </c>
      <c r="FK22" s="434">
        <f t="shared" si="35"/>
      </c>
      <c r="FL22" s="434">
        <f t="shared" si="36"/>
      </c>
      <c r="FM22" s="434">
        <f t="shared" si="37"/>
      </c>
      <c r="FN22" s="434">
        <f t="shared" si="38"/>
      </c>
      <c r="FO22" s="434">
        <f t="shared" si="39"/>
      </c>
      <c r="FP22" s="434">
        <f t="shared" si="40"/>
      </c>
      <c r="FQ22" s="434">
        <f t="shared" si="41"/>
      </c>
      <c r="FR22" s="434">
        <f t="shared" si="42"/>
      </c>
      <c r="FS22" s="434">
        <f t="shared" si="43"/>
      </c>
      <c r="FT22" s="434">
        <f t="shared" si="44"/>
      </c>
      <c r="FU22" s="434">
        <f t="shared" si="45"/>
      </c>
      <c r="FV22" s="434">
        <f t="shared" si="46"/>
      </c>
      <c r="FW22" s="434">
        <f t="shared" si="47"/>
      </c>
      <c r="FX22" s="434">
        <f t="shared" si="48"/>
      </c>
      <c r="FY22" s="434">
        <f t="shared" si="49"/>
      </c>
      <c r="FZ22" s="434">
        <f t="shared" si="50"/>
      </c>
      <c r="GA22" s="434">
        <f t="shared" si="51"/>
      </c>
      <c r="GB22" s="434">
        <f t="shared" si="52"/>
      </c>
      <c r="GC22" s="434">
        <f t="shared" si="53"/>
      </c>
      <c r="GD22" s="434">
        <f t="shared" si="54"/>
      </c>
      <c r="GE22" s="434">
        <f t="shared" si="55"/>
      </c>
      <c r="GF22" s="434">
        <f t="shared" si="56"/>
      </c>
      <c r="GG22" s="434">
        <f t="shared" si="57"/>
      </c>
      <c r="GH22" s="434">
        <f t="shared" si="58"/>
      </c>
      <c r="GI22" s="434">
        <f t="shared" si="59"/>
      </c>
      <c r="GJ22" s="434">
        <f t="shared" si="60"/>
      </c>
      <c r="GK22" s="434">
        <f t="shared" si="61"/>
      </c>
      <c r="GL22" s="434">
        <f t="shared" si="62"/>
      </c>
      <c r="GM22" s="434">
        <f t="shared" si="63"/>
      </c>
      <c r="GN22" s="434">
        <f t="shared" si="64"/>
      </c>
      <c r="GO22" s="434">
        <f t="shared" si="65"/>
      </c>
      <c r="GP22" s="434">
        <f t="shared" si="66"/>
      </c>
      <c r="GQ22" s="434">
        <f t="shared" si="67"/>
      </c>
      <c r="GR22" s="434">
        <f t="shared" si="68"/>
      </c>
      <c r="GS22" s="434">
        <f t="shared" si="69"/>
      </c>
      <c r="GT22" s="434">
        <f t="shared" si="70"/>
      </c>
      <c r="GU22" s="434">
        <f t="shared" si="71"/>
      </c>
      <c r="GV22" s="434">
        <f t="shared" si="72"/>
      </c>
      <c r="GW22" s="434">
        <f t="shared" si="73"/>
      </c>
      <c r="GX22" s="434">
        <f t="shared" si="74"/>
      </c>
      <c r="GY22" s="434">
        <f t="shared" si="75"/>
      </c>
      <c r="GZ22" s="434">
        <f t="shared" si="76"/>
      </c>
      <c r="HA22" s="434">
        <f t="shared" si="77"/>
      </c>
      <c r="HB22" s="434">
        <f t="shared" si="78"/>
      </c>
      <c r="HC22" s="434">
        <f t="shared" si="79"/>
      </c>
    </row>
    <row r="23" spans="2:211" ht="19.5">
      <c r="B23" s="535" t="s">
        <v>841</v>
      </c>
      <c r="D23" s="356" t="s">
        <v>232</v>
      </c>
      <c r="E23" s="291" t="s">
        <v>267</v>
      </c>
      <c r="F23" s="229"/>
      <c r="G23" s="353">
        <v>1</v>
      </c>
      <c r="H23" s="353">
        <v>3</v>
      </c>
      <c r="I23" s="355">
        <v>1</v>
      </c>
      <c r="J23" s="349">
        <v>1</v>
      </c>
      <c r="K23" s="354" t="s">
        <v>473</v>
      </c>
      <c r="L23" s="354" t="s">
        <v>474</v>
      </c>
      <c r="M23" s="349"/>
      <c r="N23" s="349">
        <v>15</v>
      </c>
      <c r="O23" s="342"/>
      <c r="P23" s="229"/>
      <c r="Q23" s="343">
        <v>1</v>
      </c>
      <c r="R23" s="347">
        <v>3</v>
      </c>
      <c r="S23" s="344">
        <v>0</v>
      </c>
      <c r="T23" s="229"/>
      <c r="U23" s="229">
        <v>260</v>
      </c>
      <c r="V23" s="399">
        <v>5</v>
      </c>
      <c r="W23" s="229">
        <v>10</v>
      </c>
      <c r="X23" s="382">
        <f t="shared" si="19"/>
        <v>14</v>
      </c>
      <c r="Y23" s="223">
        <f t="shared" si="20"/>
        <v>0.057692307692307696</v>
      </c>
      <c r="Z23" s="382">
        <f t="shared" si="21"/>
        <v>9</v>
      </c>
      <c r="AA23" s="357" t="s">
        <v>664</v>
      </c>
      <c r="AB23" s="229"/>
      <c r="AC23" s="187"/>
      <c r="AD23" s="187"/>
      <c r="AE23" s="187"/>
      <c r="AF23" s="187"/>
      <c r="AG23" s="187"/>
      <c r="AH23" s="358">
        <v>1</v>
      </c>
      <c r="AI23" s="187"/>
      <c r="AJ23" s="187"/>
      <c r="AK23" s="187"/>
      <c r="AL23" s="187"/>
      <c r="AM23" s="187"/>
      <c r="AN23" s="187"/>
      <c r="AO23" s="187"/>
      <c r="AP23" s="187"/>
      <c r="AQ23" s="187"/>
      <c r="AR23" s="187"/>
      <c r="AS23" s="187"/>
      <c r="AT23" s="187"/>
      <c r="AU23" s="342"/>
      <c r="AV23" s="229"/>
      <c r="AW23" s="187">
        <v>1</v>
      </c>
      <c r="AX23" s="358">
        <v>1</v>
      </c>
      <c r="AY23" s="187"/>
      <c r="AZ23" s="187"/>
      <c r="BA23" s="187"/>
      <c r="BB23" s="187"/>
      <c r="BC23" s="187"/>
      <c r="BD23" s="187"/>
      <c r="BE23" s="357" t="s">
        <v>665</v>
      </c>
      <c r="BF23" s="229"/>
      <c r="BG23" s="187"/>
      <c r="BH23" s="187"/>
      <c r="BI23" s="187"/>
      <c r="BJ23" s="187"/>
      <c r="BK23" s="187"/>
      <c r="BL23" s="358">
        <v>0.2</v>
      </c>
      <c r="BM23" s="358">
        <v>0.2</v>
      </c>
      <c r="BN23" s="359">
        <v>0.6</v>
      </c>
      <c r="BO23" s="187"/>
      <c r="BP23" s="187"/>
      <c r="BQ23" s="187"/>
      <c r="BR23" s="187"/>
      <c r="BS23" s="400">
        <v>0</v>
      </c>
      <c r="BT23" s="342"/>
      <c r="BU23" s="229"/>
      <c r="BV23" s="400">
        <v>0</v>
      </c>
      <c r="BW23" s="374"/>
      <c r="BX23" s="187"/>
      <c r="BY23" s="342"/>
      <c r="BZ23" s="229"/>
      <c r="CA23" s="187"/>
      <c r="CB23" s="374"/>
      <c r="CC23" s="229"/>
      <c r="CD23" s="187"/>
      <c r="CE23" s="187"/>
      <c r="CF23" s="225"/>
      <c r="CG23" s="342"/>
      <c r="CH23" s="229"/>
      <c r="CI23" s="187"/>
      <c r="CJ23" s="187"/>
      <c r="CK23" s="342"/>
      <c r="CL23" s="187"/>
      <c r="CM23" s="187"/>
      <c r="CN23" s="187"/>
      <c r="CO23" s="187"/>
      <c r="CP23" s="342"/>
      <c r="CQ23" s="187"/>
      <c r="CR23" s="187"/>
      <c r="CS23" s="187"/>
      <c r="CT23" s="187"/>
      <c r="CU23" s="187"/>
      <c r="CV23" s="187"/>
      <c r="CW23" s="342"/>
      <c r="CX23" s="187"/>
      <c r="CY23" s="187"/>
      <c r="CZ23" s="379"/>
      <c r="DA23" s="229"/>
      <c r="DB23" s="229"/>
      <c r="DC23" s="187"/>
      <c r="DD23" s="187"/>
      <c r="DE23" s="490"/>
      <c r="DF23" s="379"/>
      <c r="DG23" s="229"/>
      <c r="DH23" s="392"/>
      <c r="DI23" s="392"/>
      <c r="DJ23" s="392"/>
      <c r="DK23" s="392"/>
      <c r="DL23" s="392"/>
      <c r="DM23" s="392"/>
      <c r="DN23" s="392"/>
      <c r="DO23" s="392"/>
      <c r="DP23" s="392"/>
      <c r="DQ23" s="392"/>
      <c r="DR23" s="392"/>
      <c r="DS23" s="392"/>
      <c r="DT23" s="392"/>
      <c r="DU23" s="392"/>
      <c r="DV23" s="392"/>
      <c r="DW23" s="392"/>
      <c r="DX23" s="392"/>
      <c r="DY23" s="392"/>
      <c r="DZ23" s="392"/>
      <c r="EA23" s="392"/>
      <c r="EB23" s="392"/>
      <c r="EC23" s="392"/>
      <c r="ED23" s="392"/>
      <c r="EE23" s="392"/>
      <c r="EF23" s="392"/>
      <c r="EG23" s="392"/>
      <c r="EH23" s="392"/>
      <c r="EI23" s="392"/>
      <c r="EJ23" s="392"/>
      <c r="EK23" s="392"/>
      <c r="EL23" s="392"/>
      <c r="EM23" s="392"/>
      <c r="EN23" s="392"/>
      <c r="EO23" s="404">
        <f>IF(SUM(DH23:EN23)=0,"",SUM(DH23:EN23))</f>
      </c>
      <c r="EP23" s="374"/>
      <c r="EQ23" s="286"/>
      <c r="ER23" s="229"/>
      <c r="ET23" s="296"/>
      <c r="EV23" s="229"/>
      <c r="EW23" s="434">
        <f t="shared" si="80"/>
      </c>
      <c r="EX23" s="434">
        <f t="shared" si="22"/>
      </c>
      <c r="EY23" s="434">
        <f t="shared" si="23"/>
      </c>
      <c r="EZ23" s="434">
        <f t="shared" si="24"/>
      </c>
      <c r="FA23" s="434">
        <f t="shared" si="25"/>
      </c>
      <c r="FB23" s="434">
        <f t="shared" si="26"/>
        <v>10</v>
      </c>
      <c r="FC23" s="434">
        <f t="shared" si="27"/>
      </c>
      <c r="FD23" s="434">
        <f t="shared" si="28"/>
      </c>
      <c r="FE23" s="434">
        <f t="shared" si="29"/>
      </c>
      <c r="FF23" s="434">
        <f t="shared" si="30"/>
      </c>
      <c r="FG23" s="434">
        <f t="shared" si="31"/>
      </c>
      <c r="FH23" s="434">
        <f t="shared" si="32"/>
      </c>
      <c r="FI23" s="434">
        <f t="shared" si="33"/>
      </c>
      <c r="FJ23" s="434">
        <f t="shared" si="34"/>
      </c>
      <c r="FK23" s="434">
        <f t="shared" si="35"/>
      </c>
      <c r="FL23" s="434">
        <f t="shared" si="36"/>
      </c>
      <c r="FM23" s="434">
        <f t="shared" si="37"/>
      </c>
      <c r="FN23" s="434">
        <f t="shared" si="38"/>
      </c>
      <c r="FO23" s="434">
        <f t="shared" si="39"/>
      </c>
      <c r="FP23" s="434">
        <f t="shared" si="40"/>
      </c>
      <c r="FQ23" s="434">
        <f t="shared" si="41"/>
        <v>10</v>
      </c>
      <c r="FR23" s="434">
        <f t="shared" si="42"/>
        <v>10</v>
      </c>
      <c r="FS23" s="434">
        <f t="shared" si="43"/>
      </c>
      <c r="FT23" s="434">
        <f t="shared" si="44"/>
      </c>
      <c r="FU23" s="434">
        <f t="shared" si="45"/>
      </c>
      <c r="FV23" s="434">
        <f t="shared" si="46"/>
      </c>
      <c r="FW23" s="434">
        <f t="shared" si="47"/>
      </c>
      <c r="FX23" s="434">
        <f t="shared" si="48"/>
      </c>
      <c r="FY23" s="434" t="e">
        <f t="shared" si="49"/>
        <v>#VALUE!</v>
      </c>
      <c r="FZ23" s="434">
        <f t="shared" si="50"/>
      </c>
      <c r="GA23" s="434">
        <f t="shared" si="51"/>
      </c>
      <c r="GB23" s="434">
        <f t="shared" si="52"/>
      </c>
      <c r="GC23" s="434">
        <f t="shared" si="53"/>
      </c>
      <c r="GD23" s="434">
        <f t="shared" si="54"/>
      </c>
      <c r="GE23" s="434">
        <f t="shared" si="55"/>
      </c>
      <c r="GF23" s="434">
        <f t="shared" si="56"/>
        <v>2</v>
      </c>
      <c r="GG23" s="434">
        <f t="shared" si="57"/>
        <v>2</v>
      </c>
      <c r="GH23" s="434">
        <f t="shared" si="58"/>
        <v>6</v>
      </c>
      <c r="GI23" s="434">
        <f t="shared" si="59"/>
      </c>
      <c r="GJ23" s="434">
        <f t="shared" si="60"/>
      </c>
      <c r="GK23" s="434">
        <f t="shared" si="61"/>
      </c>
      <c r="GL23" s="434">
        <f t="shared" si="62"/>
      </c>
      <c r="GM23" s="434">
        <f t="shared" si="63"/>
        <v>0</v>
      </c>
      <c r="GN23" s="434">
        <f t="shared" si="64"/>
      </c>
      <c r="GO23" s="434">
        <f t="shared" si="65"/>
      </c>
      <c r="GP23" s="434">
        <f t="shared" si="66"/>
        <v>0</v>
      </c>
      <c r="GQ23" s="434">
        <f t="shared" si="67"/>
      </c>
      <c r="GR23" s="434">
        <f t="shared" si="68"/>
      </c>
      <c r="GS23" s="434">
        <f t="shared" si="69"/>
      </c>
      <c r="GT23" s="434">
        <f t="shared" si="70"/>
      </c>
      <c r="GU23" s="434">
        <f t="shared" si="71"/>
      </c>
      <c r="GV23" s="434">
        <f t="shared" si="72"/>
      </c>
      <c r="GW23" s="434">
        <f t="shared" si="73"/>
      </c>
      <c r="GX23" s="434">
        <f t="shared" si="74"/>
      </c>
      <c r="GY23" s="434">
        <f t="shared" si="75"/>
      </c>
      <c r="GZ23" s="434">
        <f t="shared" si="76"/>
      </c>
      <c r="HA23" s="434">
        <f t="shared" si="77"/>
      </c>
      <c r="HB23" s="434">
        <f t="shared" si="78"/>
      </c>
      <c r="HC23" s="434">
        <f t="shared" si="79"/>
      </c>
    </row>
    <row r="24" spans="2:211" ht="39">
      <c r="B24" s="535" t="s">
        <v>841</v>
      </c>
      <c r="D24" s="356" t="s">
        <v>102</v>
      </c>
      <c r="E24" s="291" t="s">
        <v>267</v>
      </c>
      <c r="F24" s="229"/>
      <c r="G24" s="353">
        <v>1</v>
      </c>
      <c r="H24" s="353">
        <v>4</v>
      </c>
      <c r="I24" s="355">
        <v>1</v>
      </c>
      <c r="J24" s="349"/>
      <c r="K24" s="498" t="s">
        <v>745</v>
      </c>
      <c r="L24" s="498" t="s">
        <v>811</v>
      </c>
      <c r="M24" s="349"/>
      <c r="N24" s="349">
        <v>15</v>
      </c>
      <c r="O24" s="342"/>
      <c r="P24" s="229"/>
      <c r="Q24" s="343">
        <v>1</v>
      </c>
      <c r="R24" s="343">
        <v>4</v>
      </c>
      <c r="S24" s="349">
        <v>1</v>
      </c>
      <c r="T24" s="229"/>
      <c r="U24" s="345">
        <v>562</v>
      </c>
      <c r="V24" s="398">
        <v>10</v>
      </c>
      <c r="W24" s="345">
        <v>27</v>
      </c>
      <c r="X24" s="382">
        <f t="shared" si="19"/>
        <v>10</v>
      </c>
      <c r="Y24" s="223">
        <f t="shared" si="20"/>
        <v>0.06583629893238434</v>
      </c>
      <c r="Z24" s="382">
        <f t="shared" si="21"/>
        <v>7</v>
      </c>
      <c r="AA24" s="357" t="s">
        <v>812</v>
      </c>
      <c r="AB24" s="229"/>
      <c r="AC24" s="187"/>
      <c r="AD24" s="187"/>
      <c r="AE24" s="187"/>
      <c r="AF24" s="187"/>
      <c r="AG24" s="187"/>
      <c r="AH24" s="187"/>
      <c r="AI24" s="187"/>
      <c r="AJ24" s="187"/>
      <c r="AK24" s="187"/>
      <c r="AL24" s="187"/>
      <c r="AM24" s="187"/>
      <c r="AN24" s="359">
        <v>1</v>
      </c>
      <c r="AO24" s="187"/>
      <c r="AP24" s="187"/>
      <c r="AQ24" s="187"/>
      <c r="AR24" s="187"/>
      <c r="AS24" s="187"/>
      <c r="AT24" s="187"/>
      <c r="AU24" s="342"/>
      <c r="AV24" s="229"/>
      <c r="AW24" s="187">
        <v>1</v>
      </c>
      <c r="AX24" s="187"/>
      <c r="AY24" s="187"/>
      <c r="AZ24" s="187"/>
      <c r="BA24" s="359">
        <v>1</v>
      </c>
      <c r="BB24" s="187"/>
      <c r="BC24" s="187"/>
      <c r="BD24" s="187"/>
      <c r="BE24" s="342"/>
      <c r="BF24" s="229"/>
      <c r="BG24" s="187"/>
      <c r="BH24" s="187"/>
      <c r="BI24" s="187"/>
      <c r="BJ24" s="187"/>
      <c r="BK24" s="187"/>
      <c r="BL24" s="187"/>
      <c r="BM24" s="358">
        <v>0.99</v>
      </c>
      <c r="BN24" s="187"/>
      <c r="BO24" s="187"/>
      <c r="BP24" s="187"/>
      <c r="BQ24" s="187"/>
      <c r="BR24" s="187"/>
      <c r="BS24" s="400">
        <v>0</v>
      </c>
      <c r="BT24" s="357" t="s">
        <v>813</v>
      </c>
      <c r="BU24" s="229"/>
      <c r="BV24" s="400">
        <v>0</v>
      </c>
      <c r="BW24" s="374"/>
      <c r="BX24" s="187"/>
      <c r="BY24" s="342"/>
      <c r="BZ24" s="229"/>
      <c r="CA24" s="400">
        <v>0</v>
      </c>
      <c r="CB24" s="492" t="s">
        <v>814</v>
      </c>
      <c r="CC24" s="229"/>
      <c r="CD24" s="187"/>
      <c r="CE24" s="385">
        <v>1</v>
      </c>
      <c r="CF24" s="225"/>
      <c r="CG24" s="357" t="s">
        <v>815</v>
      </c>
      <c r="CH24" s="229"/>
      <c r="CI24" s="373">
        <v>0.98</v>
      </c>
      <c r="CJ24" s="402">
        <v>1</v>
      </c>
      <c r="CK24" s="357" t="s">
        <v>816</v>
      </c>
      <c r="CL24" s="373">
        <v>1</v>
      </c>
      <c r="CM24" s="402">
        <v>1</v>
      </c>
      <c r="CN24" s="373">
        <v>0.75</v>
      </c>
      <c r="CO24" s="191">
        <v>0</v>
      </c>
      <c r="CP24" s="342"/>
      <c r="CQ24" s="191">
        <v>0</v>
      </c>
      <c r="CR24" s="191">
        <v>0</v>
      </c>
      <c r="CS24" s="191">
        <v>0</v>
      </c>
      <c r="CT24" s="191">
        <v>0</v>
      </c>
      <c r="CU24" s="191">
        <v>0</v>
      </c>
      <c r="CV24" s="191">
        <v>0</v>
      </c>
      <c r="CW24" s="342"/>
      <c r="CX24" s="389">
        <v>1</v>
      </c>
      <c r="CY24" s="187"/>
      <c r="CZ24" s="357" t="s">
        <v>817</v>
      </c>
      <c r="DA24" s="229"/>
      <c r="DB24" s="229"/>
      <c r="DC24" s="389">
        <v>1</v>
      </c>
      <c r="DD24" s="187"/>
      <c r="DE24" s="490"/>
      <c r="DF24" s="509" t="s">
        <v>818</v>
      </c>
      <c r="DG24" s="229"/>
      <c r="DH24" s="392"/>
      <c r="DI24" s="395">
        <v>1</v>
      </c>
      <c r="DJ24" s="392"/>
      <c r="DK24" s="395">
        <v>1</v>
      </c>
      <c r="DL24" s="392"/>
      <c r="DM24" s="394">
        <v>1</v>
      </c>
      <c r="DN24" s="395">
        <v>1</v>
      </c>
      <c r="DO24" s="392"/>
      <c r="DP24" s="392"/>
      <c r="DQ24" s="392"/>
      <c r="DR24" s="392"/>
      <c r="DS24" s="395">
        <v>1</v>
      </c>
      <c r="DT24" s="394">
        <v>1</v>
      </c>
      <c r="DU24" s="392"/>
      <c r="DV24" s="396">
        <v>1</v>
      </c>
      <c r="DW24" s="392"/>
      <c r="DX24" s="395">
        <v>1</v>
      </c>
      <c r="DY24" s="392"/>
      <c r="DZ24" s="392"/>
      <c r="EA24" s="392"/>
      <c r="EB24" s="392"/>
      <c r="EC24" s="392"/>
      <c r="ED24" s="394">
        <v>1</v>
      </c>
      <c r="EE24" s="392"/>
      <c r="EF24" s="392"/>
      <c r="EG24" s="392"/>
      <c r="EH24" s="392"/>
      <c r="EI24" s="392"/>
      <c r="EJ24" s="392"/>
      <c r="EK24" s="396">
        <v>1</v>
      </c>
      <c r="EL24" s="392"/>
      <c r="EM24" s="392"/>
      <c r="EN24" s="392"/>
      <c r="EO24" s="404">
        <f>IF(SUM(DH24:EN24)=0,"",SUM(DH24:EN24))</f>
        <v>10</v>
      </c>
      <c r="EP24" s="374"/>
      <c r="EQ24" s="286"/>
      <c r="ER24" s="229"/>
      <c r="ET24" s="296"/>
      <c r="EV24" s="229"/>
      <c r="EW24" s="434">
        <f t="shared" si="80"/>
      </c>
      <c r="EX24" s="434">
        <f t="shared" si="22"/>
      </c>
      <c r="EY24" s="434">
        <f t="shared" si="23"/>
      </c>
      <c r="EZ24" s="434">
        <f t="shared" si="24"/>
      </c>
      <c r="FA24" s="434">
        <f t="shared" si="25"/>
      </c>
      <c r="FB24" s="434">
        <f t="shared" si="26"/>
      </c>
      <c r="FC24" s="434">
        <f t="shared" si="27"/>
      </c>
      <c r="FD24" s="434">
        <f t="shared" si="28"/>
      </c>
      <c r="FE24" s="434">
        <f t="shared" si="29"/>
      </c>
      <c r="FF24" s="434">
        <f t="shared" si="30"/>
      </c>
      <c r="FG24" s="434">
        <f t="shared" si="31"/>
      </c>
      <c r="FH24" s="434">
        <f t="shared" si="32"/>
        <v>27</v>
      </c>
      <c r="FI24" s="434">
        <f t="shared" si="33"/>
      </c>
      <c r="FJ24" s="434">
        <f t="shared" si="34"/>
      </c>
      <c r="FK24" s="434">
        <f t="shared" si="35"/>
      </c>
      <c r="FL24" s="434">
        <f t="shared" si="36"/>
      </c>
      <c r="FM24" s="434">
        <f t="shared" si="37"/>
      </c>
      <c r="FN24" s="434">
        <f t="shared" si="38"/>
      </c>
      <c r="FO24" s="434">
        <f t="shared" si="39"/>
      </c>
      <c r="FP24" s="434">
        <f t="shared" si="40"/>
      </c>
      <c r="FQ24" s="434">
        <f t="shared" si="41"/>
        <v>27</v>
      </c>
      <c r="FR24" s="434">
        <f t="shared" si="42"/>
      </c>
      <c r="FS24" s="434">
        <f t="shared" si="43"/>
      </c>
      <c r="FT24" s="434">
        <f t="shared" si="44"/>
      </c>
      <c r="FU24" s="434">
        <f t="shared" si="45"/>
        <v>27</v>
      </c>
      <c r="FV24" s="434">
        <f t="shared" si="46"/>
      </c>
      <c r="FW24" s="434">
        <f t="shared" si="47"/>
      </c>
      <c r="FX24" s="434">
        <f t="shared" si="48"/>
      </c>
      <c r="FY24" s="434">
        <f t="shared" si="49"/>
      </c>
      <c r="FZ24" s="434">
        <f t="shared" si="50"/>
      </c>
      <c r="GA24" s="434">
        <f t="shared" si="51"/>
      </c>
      <c r="GB24" s="434">
        <f t="shared" si="52"/>
      </c>
      <c r="GC24" s="434">
        <f t="shared" si="53"/>
      </c>
      <c r="GD24" s="434">
        <f t="shared" si="54"/>
      </c>
      <c r="GE24" s="434">
        <f t="shared" si="55"/>
      </c>
      <c r="GF24" s="434">
        <f t="shared" si="56"/>
      </c>
      <c r="GG24" s="434">
        <f t="shared" si="57"/>
        <v>26.73</v>
      </c>
      <c r="GH24" s="434">
        <f t="shared" si="58"/>
      </c>
      <c r="GI24" s="434">
        <f t="shared" si="59"/>
      </c>
      <c r="GJ24" s="434">
        <f t="shared" si="60"/>
      </c>
      <c r="GK24" s="434">
        <f t="shared" si="61"/>
      </c>
      <c r="GL24" s="434">
        <f t="shared" si="62"/>
      </c>
      <c r="GM24" s="434">
        <f t="shared" si="63"/>
        <v>0</v>
      </c>
      <c r="GN24" s="434" t="e">
        <f t="shared" si="64"/>
        <v>#VALUE!</v>
      </c>
      <c r="GO24" s="434">
        <f t="shared" si="65"/>
      </c>
      <c r="GP24" s="434">
        <f t="shared" si="66"/>
        <v>0</v>
      </c>
      <c r="GQ24" s="434">
        <f t="shared" si="67"/>
      </c>
      <c r="GR24" s="434">
        <f t="shared" si="68"/>
      </c>
      <c r="GS24" s="434">
        <f t="shared" si="69"/>
      </c>
      <c r="GT24" s="434">
        <f t="shared" si="70"/>
      </c>
      <c r="GU24" s="434">
        <f t="shared" si="71"/>
        <v>0</v>
      </c>
      <c r="GV24" s="434" t="e">
        <f t="shared" si="72"/>
        <v>#VALUE!</v>
      </c>
      <c r="GW24" s="434">
        <f t="shared" si="73"/>
      </c>
      <c r="GX24" s="434">
        <f t="shared" si="74"/>
      </c>
      <c r="GY24" s="434">
        <f t="shared" si="75"/>
        <v>27</v>
      </c>
      <c r="GZ24" s="434">
        <f t="shared" si="76"/>
      </c>
      <c r="HA24" s="434" t="e">
        <f t="shared" si="77"/>
        <v>#VALUE!</v>
      </c>
      <c r="HB24" s="434">
        <f t="shared" si="78"/>
      </c>
      <c r="HC24" s="434">
        <f t="shared" si="79"/>
        <v>26.46</v>
      </c>
    </row>
    <row r="25" spans="2:211" ht="12.75">
      <c r="B25" s="535" t="s">
        <v>841</v>
      </c>
      <c r="D25" s="340" t="s">
        <v>12</v>
      </c>
      <c r="E25" s="291" t="s">
        <v>267</v>
      </c>
      <c r="F25" s="229"/>
      <c r="J25" s="341"/>
      <c r="K25" s="237"/>
      <c r="L25" s="237"/>
      <c r="M25" s="341"/>
      <c r="N25" s="341"/>
      <c r="O25" s="342"/>
      <c r="P25" s="229"/>
      <c r="Q25" s="343">
        <v>1</v>
      </c>
      <c r="R25" s="344">
        <v>0</v>
      </c>
      <c r="S25" s="344">
        <v>0</v>
      </c>
      <c r="T25" s="229"/>
      <c r="U25" s="345"/>
      <c r="V25" s="345"/>
      <c r="W25" s="345"/>
      <c r="X25" s="382">
        <f t="shared" si="19"/>
      </c>
      <c r="Y25" s="223">
        <f t="shared" si="20"/>
      </c>
      <c r="Z25" s="382">
        <f t="shared" si="21"/>
      </c>
      <c r="AA25" s="286"/>
      <c r="AB25" s="229"/>
      <c r="AC25" s="187"/>
      <c r="AD25" s="187"/>
      <c r="AE25" s="187"/>
      <c r="AF25" s="187"/>
      <c r="AG25" s="187"/>
      <c r="AH25" s="187"/>
      <c r="AI25" s="187"/>
      <c r="AJ25" s="187"/>
      <c r="AK25" s="187"/>
      <c r="AL25" s="187"/>
      <c r="AM25" s="187"/>
      <c r="AN25" s="187"/>
      <c r="AO25" s="187"/>
      <c r="AP25" s="187"/>
      <c r="AQ25" s="187"/>
      <c r="AR25" s="187"/>
      <c r="AS25" s="187"/>
      <c r="AT25" s="187"/>
      <c r="AU25" s="342"/>
      <c r="AV25" s="229"/>
      <c r="AW25" s="187"/>
      <c r="AX25" s="187"/>
      <c r="AY25" s="187"/>
      <c r="AZ25" s="187"/>
      <c r="BA25" s="187"/>
      <c r="BB25" s="187"/>
      <c r="BC25" s="187"/>
      <c r="BD25" s="187"/>
      <c r="BE25" s="342"/>
      <c r="BF25" s="229"/>
      <c r="BG25" s="187"/>
      <c r="BH25" s="187"/>
      <c r="BI25" s="187"/>
      <c r="BJ25" s="187"/>
      <c r="BK25" s="187"/>
      <c r="BL25" s="187"/>
      <c r="BM25" s="187"/>
      <c r="BN25" s="187"/>
      <c r="BO25" s="187"/>
      <c r="BP25" s="187"/>
      <c r="BQ25" s="187"/>
      <c r="BR25" s="187"/>
      <c r="BS25" s="187"/>
      <c r="BT25" s="342"/>
      <c r="BU25" s="229"/>
      <c r="BV25" s="187"/>
      <c r="BW25" s="374"/>
      <c r="BX25" s="187"/>
      <c r="BY25" s="342"/>
      <c r="BZ25" s="229"/>
      <c r="CA25" s="187"/>
      <c r="CB25" s="374"/>
      <c r="CC25" s="229"/>
      <c r="CD25" s="187"/>
      <c r="CE25" s="187"/>
      <c r="CF25" s="225"/>
      <c r="CG25" s="342"/>
      <c r="CH25" s="229"/>
      <c r="CI25" s="187"/>
      <c r="CJ25" s="187"/>
      <c r="CK25" s="342"/>
      <c r="CL25" s="187"/>
      <c r="CM25" s="187"/>
      <c r="CN25" s="187"/>
      <c r="CO25" s="187"/>
      <c r="CP25" s="342"/>
      <c r="CQ25" s="187"/>
      <c r="CR25" s="187"/>
      <c r="CS25" s="187"/>
      <c r="CT25" s="187"/>
      <c r="CU25" s="187"/>
      <c r="CV25" s="187"/>
      <c r="CW25" s="342"/>
      <c r="CX25" s="187"/>
      <c r="CY25" s="187"/>
      <c r="CZ25" s="379"/>
      <c r="DA25" s="229"/>
      <c r="DB25" s="229"/>
      <c r="DC25" s="187"/>
      <c r="DD25" s="187"/>
      <c r="DE25" s="490"/>
      <c r="DF25" s="379"/>
      <c r="DG25" s="229"/>
      <c r="DH25" s="392"/>
      <c r="DI25" s="392"/>
      <c r="DJ25" s="392"/>
      <c r="DK25" s="392"/>
      <c r="DL25" s="392"/>
      <c r="DM25" s="392"/>
      <c r="DN25" s="392"/>
      <c r="DO25" s="392"/>
      <c r="DP25" s="392"/>
      <c r="DQ25" s="392"/>
      <c r="DR25" s="392"/>
      <c r="DS25" s="392"/>
      <c r="DT25" s="392"/>
      <c r="DU25" s="392"/>
      <c r="DV25" s="392"/>
      <c r="DW25" s="392"/>
      <c r="DX25" s="392"/>
      <c r="DY25" s="392"/>
      <c r="DZ25" s="392"/>
      <c r="EA25" s="392"/>
      <c r="EB25" s="392"/>
      <c r="EC25" s="392"/>
      <c r="ED25" s="392"/>
      <c r="EE25" s="392"/>
      <c r="EF25" s="392"/>
      <c r="EG25" s="392"/>
      <c r="EH25" s="392"/>
      <c r="EI25" s="392"/>
      <c r="EJ25" s="392"/>
      <c r="EK25" s="392"/>
      <c r="EL25" s="392"/>
      <c r="EM25" s="392"/>
      <c r="EN25" s="392"/>
      <c r="EO25" s="404">
        <f>IF(SUM(DH25:EN25)=0,"",SUM(DH25:EN25))</f>
      </c>
      <c r="EP25" s="374"/>
      <c r="EQ25" s="286"/>
      <c r="ER25" s="229"/>
      <c r="ET25" s="296"/>
      <c r="EV25" s="229"/>
      <c r="EW25" s="434">
        <f t="shared" si="80"/>
      </c>
      <c r="EX25" s="434">
        <f t="shared" si="22"/>
      </c>
      <c r="EY25" s="434">
        <f t="shared" si="23"/>
      </c>
      <c r="EZ25" s="434">
        <f t="shared" si="24"/>
      </c>
      <c r="FA25" s="434">
        <f t="shared" si="25"/>
      </c>
      <c r="FB25" s="434">
        <f t="shared" si="26"/>
      </c>
      <c r="FC25" s="434">
        <f t="shared" si="27"/>
      </c>
      <c r="FD25" s="434">
        <f t="shared" si="28"/>
      </c>
      <c r="FE25" s="434">
        <f t="shared" si="29"/>
      </c>
      <c r="FF25" s="434">
        <f t="shared" si="30"/>
      </c>
      <c r="FG25" s="434">
        <f t="shared" si="31"/>
      </c>
      <c r="FH25" s="434">
        <f t="shared" si="32"/>
      </c>
      <c r="FI25" s="434">
        <f t="shared" si="33"/>
      </c>
      <c r="FJ25" s="434">
        <f t="shared" si="34"/>
      </c>
      <c r="FK25" s="434">
        <f t="shared" si="35"/>
      </c>
      <c r="FL25" s="434">
        <f t="shared" si="36"/>
      </c>
      <c r="FM25" s="434">
        <f t="shared" si="37"/>
      </c>
      <c r="FN25" s="434">
        <f t="shared" si="38"/>
      </c>
      <c r="FO25" s="434">
        <f t="shared" si="39"/>
      </c>
      <c r="FP25" s="434">
        <f t="shared" si="40"/>
      </c>
      <c r="FQ25" s="434">
        <f t="shared" si="41"/>
      </c>
      <c r="FR25" s="434">
        <f t="shared" si="42"/>
      </c>
      <c r="FS25" s="434">
        <f t="shared" si="43"/>
      </c>
      <c r="FT25" s="434">
        <f t="shared" si="44"/>
      </c>
      <c r="FU25" s="434">
        <f t="shared" si="45"/>
      </c>
      <c r="FV25" s="434">
        <f t="shared" si="46"/>
      </c>
      <c r="FW25" s="434">
        <f t="shared" si="47"/>
      </c>
      <c r="FX25" s="434">
        <f t="shared" si="48"/>
      </c>
      <c r="FY25" s="434">
        <f t="shared" si="49"/>
      </c>
      <c r="FZ25" s="434">
        <f t="shared" si="50"/>
      </c>
      <c r="GA25" s="434">
        <f t="shared" si="51"/>
      </c>
      <c r="GB25" s="434">
        <f t="shared" si="52"/>
      </c>
      <c r="GC25" s="434">
        <f t="shared" si="53"/>
      </c>
      <c r="GD25" s="434">
        <f t="shared" si="54"/>
      </c>
      <c r="GE25" s="434">
        <f t="shared" si="55"/>
      </c>
      <c r="GF25" s="434">
        <f t="shared" si="56"/>
      </c>
      <c r="GG25" s="434">
        <f t="shared" si="57"/>
      </c>
      <c r="GH25" s="434">
        <f t="shared" si="58"/>
      </c>
      <c r="GI25" s="434">
        <f t="shared" si="59"/>
      </c>
      <c r="GJ25" s="434">
        <f t="shared" si="60"/>
      </c>
      <c r="GK25" s="434">
        <f t="shared" si="61"/>
      </c>
      <c r="GL25" s="434">
        <f t="shared" si="62"/>
      </c>
      <c r="GM25" s="434">
        <f t="shared" si="63"/>
      </c>
      <c r="GN25" s="434">
        <f t="shared" si="64"/>
      </c>
      <c r="GO25" s="434">
        <f t="shared" si="65"/>
      </c>
      <c r="GP25" s="434">
        <f t="shared" si="66"/>
      </c>
      <c r="GQ25" s="434">
        <f t="shared" si="67"/>
      </c>
      <c r="GR25" s="434">
        <f t="shared" si="68"/>
      </c>
      <c r="GS25" s="434">
        <f t="shared" si="69"/>
      </c>
      <c r="GT25" s="434">
        <f t="shared" si="70"/>
      </c>
      <c r="GU25" s="434">
        <f t="shared" si="71"/>
      </c>
      <c r="GV25" s="434">
        <f t="shared" si="72"/>
      </c>
      <c r="GW25" s="434">
        <f t="shared" si="73"/>
      </c>
      <c r="GX25" s="434">
        <f t="shared" si="74"/>
      </c>
      <c r="GY25" s="434">
        <f t="shared" si="75"/>
      </c>
      <c r="GZ25" s="434">
        <f t="shared" si="76"/>
      </c>
      <c r="HA25" s="434">
        <f t="shared" si="77"/>
      </c>
      <c r="HB25" s="434">
        <f t="shared" si="78"/>
      </c>
      <c r="HC25" s="434">
        <f t="shared" si="79"/>
      </c>
    </row>
    <row r="26" spans="2:211" ht="12.75">
      <c r="B26" s="535" t="s">
        <v>841</v>
      </c>
      <c r="D26" s="340" t="s">
        <v>123</v>
      </c>
      <c r="E26" s="291" t="s">
        <v>267</v>
      </c>
      <c r="F26" s="228"/>
      <c r="J26" s="341"/>
      <c r="K26" s="348"/>
      <c r="L26" s="348"/>
      <c r="M26" s="341"/>
      <c r="N26" s="341"/>
      <c r="O26" s="346"/>
      <c r="P26" s="228"/>
      <c r="Q26" s="343">
        <v>1</v>
      </c>
      <c r="R26" s="343">
        <v>2</v>
      </c>
      <c r="S26" s="344">
        <v>0</v>
      </c>
      <c r="T26" s="228"/>
      <c r="U26" s="345"/>
      <c r="V26" s="345"/>
      <c r="W26" s="345"/>
      <c r="X26" s="382">
        <f t="shared" si="19"/>
      </c>
      <c r="Y26" s="223">
        <f t="shared" si="20"/>
      </c>
      <c r="Z26" s="382">
        <f t="shared" si="21"/>
      </c>
      <c r="AA26" s="286"/>
      <c r="AB26" s="228"/>
      <c r="AC26" s="187"/>
      <c r="AD26" s="187"/>
      <c r="AE26" s="187"/>
      <c r="AF26" s="187"/>
      <c r="AG26" s="187"/>
      <c r="AH26" s="187"/>
      <c r="AI26" s="187"/>
      <c r="AJ26" s="187"/>
      <c r="AK26" s="187"/>
      <c r="AL26" s="187"/>
      <c r="AM26" s="187"/>
      <c r="AN26" s="187"/>
      <c r="AO26" s="187"/>
      <c r="AP26" s="187"/>
      <c r="AQ26" s="187"/>
      <c r="AR26" s="187"/>
      <c r="AS26" s="187"/>
      <c r="AT26" s="187"/>
      <c r="AU26" s="342"/>
      <c r="AV26" s="228"/>
      <c r="AW26" s="187"/>
      <c r="AX26" s="187"/>
      <c r="AY26" s="187"/>
      <c r="AZ26" s="187"/>
      <c r="BA26" s="187"/>
      <c r="BB26" s="187"/>
      <c r="BC26" s="187"/>
      <c r="BD26" s="187"/>
      <c r="BE26" s="342"/>
      <c r="BF26" s="228"/>
      <c r="BG26" s="187"/>
      <c r="BH26" s="187"/>
      <c r="BI26" s="187"/>
      <c r="BJ26" s="187"/>
      <c r="BK26" s="187"/>
      <c r="BL26" s="187"/>
      <c r="BM26" s="187"/>
      <c r="BN26" s="187"/>
      <c r="BO26" s="187"/>
      <c r="BP26" s="187"/>
      <c r="BQ26" s="187"/>
      <c r="BR26" s="187"/>
      <c r="BS26" s="187"/>
      <c r="BT26" s="342"/>
      <c r="BU26" s="228"/>
      <c r="BV26" s="187"/>
      <c r="BW26" s="374"/>
      <c r="BX26" s="187"/>
      <c r="BY26" s="342"/>
      <c r="BZ26" s="228"/>
      <c r="CA26" s="187"/>
      <c r="CB26" s="374"/>
      <c r="CC26" s="229"/>
      <c r="CD26" s="187"/>
      <c r="CE26" s="187"/>
      <c r="CF26" s="225"/>
      <c r="CG26" s="342"/>
      <c r="CH26" s="228"/>
      <c r="CI26" s="187"/>
      <c r="CJ26" s="187"/>
      <c r="CK26" s="342"/>
      <c r="CL26" s="187"/>
      <c r="CM26" s="187"/>
      <c r="CN26" s="187"/>
      <c r="CO26" s="187"/>
      <c r="CP26" s="342"/>
      <c r="CQ26" s="187"/>
      <c r="CR26" s="187"/>
      <c r="CS26" s="187"/>
      <c r="CT26" s="187"/>
      <c r="CU26" s="187"/>
      <c r="CV26" s="187"/>
      <c r="CW26" s="342"/>
      <c r="CX26" s="187"/>
      <c r="CY26" s="187"/>
      <c r="CZ26" s="379"/>
      <c r="DA26" s="228"/>
      <c r="DB26" s="228"/>
      <c r="DC26" s="187"/>
      <c r="DD26" s="187"/>
      <c r="DE26" s="490"/>
      <c r="DF26" s="379"/>
      <c r="DG26" s="228"/>
      <c r="DH26" s="392"/>
      <c r="DI26" s="392"/>
      <c r="DJ26" s="392"/>
      <c r="DK26" s="392"/>
      <c r="DL26" s="392"/>
      <c r="DM26" s="392"/>
      <c r="DN26" s="392"/>
      <c r="DO26" s="392"/>
      <c r="DP26" s="392"/>
      <c r="DQ26" s="392"/>
      <c r="DR26" s="392"/>
      <c r="DS26" s="392"/>
      <c r="DT26" s="392"/>
      <c r="DU26" s="392"/>
      <c r="DV26" s="392"/>
      <c r="DW26" s="392"/>
      <c r="DX26" s="392"/>
      <c r="DY26" s="392"/>
      <c r="DZ26" s="392"/>
      <c r="EA26" s="392"/>
      <c r="EB26" s="392"/>
      <c r="EC26" s="392"/>
      <c r="ED26" s="392"/>
      <c r="EE26" s="392"/>
      <c r="EF26" s="392"/>
      <c r="EG26" s="392"/>
      <c r="EH26" s="392"/>
      <c r="EI26" s="392"/>
      <c r="EJ26" s="392"/>
      <c r="EK26" s="392"/>
      <c r="EL26" s="392"/>
      <c r="EM26" s="392"/>
      <c r="EN26" s="392"/>
      <c r="EO26" s="404">
        <f>IF(SUM(DH26:EN26)=0,"",SUM(DH26:EN26))</f>
      </c>
      <c r="EP26" s="374"/>
      <c r="EQ26" s="286"/>
      <c r="ER26" s="228"/>
      <c r="ET26" s="296"/>
      <c r="EV26" s="228"/>
      <c r="EW26" s="434">
        <f t="shared" si="80"/>
      </c>
      <c r="EX26" s="434">
        <f t="shared" si="22"/>
      </c>
      <c r="EY26" s="434">
        <f t="shared" si="23"/>
      </c>
      <c r="EZ26" s="434">
        <f t="shared" si="24"/>
      </c>
      <c r="FA26" s="434">
        <f t="shared" si="25"/>
      </c>
      <c r="FB26" s="434">
        <f t="shared" si="26"/>
      </c>
      <c r="FC26" s="434">
        <f t="shared" si="27"/>
      </c>
      <c r="FD26" s="434">
        <f t="shared" si="28"/>
      </c>
      <c r="FE26" s="434">
        <f t="shared" si="29"/>
      </c>
      <c r="FF26" s="434">
        <f t="shared" si="30"/>
      </c>
      <c r="FG26" s="434">
        <f t="shared" si="31"/>
      </c>
      <c r="FH26" s="434">
        <f t="shared" si="32"/>
      </c>
      <c r="FI26" s="434">
        <f t="shared" si="33"/>
      </c>
      <c r="FJ26" s="434">
        <f t="shared" si="34"/>
      </c>
      <c r="FK26" s="434">
        <f t="shared" si="35"/>
      </c>
      <c r="FL26" s="434">
        <f t="shared" si="36"/>
      </c>
      <c r="FM26" s="434">
        <f t="shared" si="37"/>
      </c>
      <c r="FN26" s="434">
        <f t="shared" si="38"/>
      </c>
      <c r="FO26" s="434">
        <f t="shared" si="39"/>
      </c>
      <c r="FP26" s="434">
        <f t="shared" si="40"/>
      </c>
      <c r="FQ26" s="434">
        <f t="shared" si="41"/>
      </c>
      <c r="FR26" s="434">
        <f t="shared" si="42"/>
      </c>
      <c r="FS26" s="434">
        <f t="shared" si="43"/>
      </c>
      <c r="FT26" s="434">
        <f t="shared" si="44"/>
      </c>
      <c r="FU26" s="434">
        <f t="shared" si="45"/>
      </c>
      <c r="FV26" s="434">
        <f t="shared" si="46"/>
      </c>
      <c r="FW26" s="434">
        <f t="shared" si="47"/>
      </c>
      <c r="FX26" s="434">
        <f t="shared" si="48"/>
      </c>
      <c r="FY26" s="434">
        <f t="shared" si="49"/>
      </c>
      <c r="FZ26" s="434">
        <f t="shared" si="50"/>
      </c>
      <c r="GA26" s="434">
        <f t="shared" si="51"/>
      </c>
      <c r="GB26" s="434">
        <f t="shared" si="52"/>
      </c>
      <c r="GC26" s="434">
        <f t="shared" si="53"/>
      </c>
      <c r="GD26" s="434">
        <f t="shared" si="54"/>
      </c>
      <c r="GE26" s="434">
        <f t="shared" si="55"/>
      </c>
      <c r="GF26" s="434">
        <f t="shared" si="56"/>
      </c>
      <c r="GG26" s="434">
        <f t="shared" si="57"/>
      </c>
      <c r="GH26" s="434">
        <f t="shared" si="58"/>
      </c>
      <c r="GI26" s="434">
        <f t="shared" si="59"/>
      </c>
      <c r="GJ26" s="434">
        <f t="shared" si="60"/>
      </c>
      <c r="GK26" s="434">
        <f t="shared" si="61"/>
      </c>
      <c r="GL26" s="434">
        <f t="shared" si="62"/>
      </c>
      <c r="GM26" s="434">
        <f t="shared" si="63"/>
      </c>
      <c r="GN26" s="434">
        <f t="shared" si="64"/>
      </c>
      <c r="GO26" s="434">
        <f t="shared" si="65"/>
      </c>
      <c r="GP26" s="434">
        <f t="shared" si="66"/>
      </c>
      <c r="GQ26" s="434">
        <f t="shared" si="67"/>
      </c>
      <c r="GR26" s="434">
        <f t="shared" si="68"/>
      </c>
      <c r="GS26" s="434">
        <f t="shared" si="69"/>
      </c>
      <c r="GT26" s="434">
        <f t="shared" si="70"/>
      </c>
      <c r="GU26" s="434">
        <f t="shared" si="71"/>
      </c>
      <c r="GV26" s="434">
        <f t="shared" si="72"/>
      </c>
      <c r="GW26" s="434">
        <f t="shared" si="73"/>
      </c>
      <c r="GX26" s="434">
        <f t="shared" si="74"/>
      </c>
      <c r="GY26" s="434">
        <f t="shared" si="75"/>
      </c>
      <c r="GZ26" s="434">
        <f t="shared" si="76"/>
      </c>
      <c r="HA26" s="434">
        <f t="shared" si="77"/>
      </c>
      <c r="HB26" s="434">
        <f t="shared" si="78"/>
      </c>
      <c r="HC26" s="434">
        <f t="shared" si="79"/>
      </c>
    </row>
    <row r="27" spans="2:211" ht="68.25">
      <c r="B27" s="535" t="s">
        <v>841</v>
      </c>
      <c r="D27" s="356" t="s">
        <v>13</v>
      </c>
      <c r="E27" s="291" t="s">
        <v>267</v>
      </c>
      <c r="F27" s="229"/>
      <c r="G27" s="353">
        <v>1</v>
      </c>
      <c r="H27" s="353">
        <v>4</v>
      </c>
      <c r="I27" s="355">
        <v>1</v>
      </c>
      <c r="J27" s="349">
        <v>1</v>
      </c>
      <c r="K27" s="354"/>
      <c r="L27" s="354" t="s">
        <v>688</v>
      </c>
      <c r="M27" s="349"/>
      <c r="N27" s="349">
        <v>15</v>
      </c>
      <c r="O27" s="342"/>
      <c r="P27" s="229"/>
      <c r="Q27" s="343">
        <v>1</v>
      </c>
      <c r="R27" s="343">
        <v>5</v>
      </c>
      <c r="S27" s="349">
        <v>1</v>
      </c>
      <c r="T27" s="229"/>
      <c r="U27" s="345">
        <v>950</v>
      </c>
      <c r="V27" s="398">
        <v>5</v>
      </c>
      <c r="W27" s="345">
        <v>45</v>
      </c>
      <c r="X27" s="382">
        <f t="shared" si="19"/>
        <v>6</v>
      </c>
      <c r="Y27" s="223">
        <f t="shared" si="20"/>
        <v>0.05263157894736842</v>
      </c>
      <c r="Z27" s="382">
        <f t="shared" si="21"/>
        <v>13</v>
      </c>
      <c r="AA27" s="357" t="s">
        <v>689</v>
      </c>
      <c r="AB27" s="229"/>
      <c r="AC27" s="187"/>
      <c r="AD27" s="187"/>
      <c r="AE27" s="187"/>
      <c r="AF27" s="187"/>
      <c r="AG27" s="187"/>
      <c r="AH27" s="187"/>
      <c r="AI27" s="187"/>
      <c r="AJ27" s="187"/>
      <c r="AK27" s="187"/>
      <c r="AL27" s="187"/>
      <c r="AM27" s="187"/>
      <c r="AN27" s="359">
        <v>1</v>
      </c>
      <c r="AO27" s="187"/>
      <c r="AP27" s="187"/>
      <c r="AQ27" s="187"/>
      <c r="AR27" s="187"/>
      <c r="AS27" s="187"/>
      <c r="AT27" s="187"/>
      <c r="AU27" s="357" t="s">
        <v>694</v>
      </c>
      <c r="AV27" s="229"/>
      <c r="AW27" s="187">
        <v>1</v>
      </c>
      <c r="AX27" s="187"/>
      <c r="AY27" s="187"/>
      <c r="AZ27" s="187"/>
      <c r="BA27" s="359">
        <v>1</v>
      </c>
      <c r="BB27" s="187"/>
      <c r="BC27" s="187"/>
      <c r="BD27" s="187"/>
      <c r="BE27" s="342"/>
      <c r="BF27" s="229"/>
      <c r="BG27" s="373">
        <v>0.35</v>
      </c>
      <c r="BH27" s="373">
        <v>0.35</v>
      </c>
      <c r="BI27" s="187"/>
      <c r="BJ27" s="187"/>
      <c r="BK27" s="187"/>
      <c r="BL27" s="187"/>
      <c r="BM27" s="187"/>
      <c r="BN27" s="359">
        <v>0.3</v>
      </c>
      <c r="BO27" s="187"/>
      <c r="BP27" s="187"/>
      <c r="BQ27" s="187"/>
      <c r="BR27" s="187"/>
      <c r="BS27" s="400">
        <v>0</v>
      </c>
      <c r="BT27" s="342"/>
      <c r="BU27" s="229"/>
      <c r="BV27" s="400">
        <v>0</v>
      </c>
      <c r="BW27" s="374"/>
      <c r="BX27" s="187"/>
      <c r="BY27" s="342"/>
      <c r="BZ27" s="229"/>
      <c r="CA27" s="373">
        <v>0.8</v>
      </c>
      <c r="CB27" s="492" t="s">
        <v>690</v>
      </c>
      <c r="CC27" s="229"/>
      <c r="CD27" s="496">
        <v>1</v>
      </c>
      <c r="CE27" s="187"/>
      <c r="CF27" s="499">
        <v>1</v>
      </c>
      <c r="CG27" s="357" t="s">
        <v>691</v>
      </c>
      <c r="CH27" s="229"/>
      <c r="CI27" s="373">
        <v>1</v>
      </c>
      <c r="CJ27" s="402">
        <v>1</v>
      </c>
      <c r="CK27" s="342"/>
      <c r="CL27" s="373">
        <v>1</v>
      </c>
      <c r="CM27" s="402">
        <v>1</v>
      </c>
      <c r="CN27" s="191">
        <v>0</v>
      </c>
      <c r="CO27" s="402">
        <v>1</v>
      </c>
      <c r="CP27" s="342"/>
      <c r="CQ27" s="191">
        <v>0</v>
      </c>
      <c r="CR27" s="191">
        <v>0</v>
      </c>
      <c r="CS27" s="191">
        <v>0</v>
      </c>
      <c r="CT27" s="191">
        <v>0</v>
      </c>
      <c r="CU27" s="191">
        <v>0</v>
      </c>
      <c r="CV27" s="373">
        <v>0.2</v>
      </c>
      <c r="CW27" s="342"/>
      <c r="CX27" s="389">
        <v>1</v>
      </c>
      <c r="CY27" s="187"/>
      <c r="CZ27" s="357" t="s">
        <v>692</v>
      </c>
      <c r="DA27" s="229"/>
      <c r="DB27" s="229"/>
      <c r="DC27" s="389">
        <v>1</v>
      </c>
      <c r="DD27" s="187"/>
      <c r="DE27" s="490"/>
      <c r="DF27" s="379" t="s">
        <v>693</v>
      </c>
      <c r="DG27" s="229"/>
      <c r="DH27" s="392"/>
      <c r="DI27" s="392"/>
      <c r="DJ27" s="392"/>
      <c r="DK27" s="392"/>
      <c r="DL27" s="392"/>
      <c r="DM27" s="394">
        <v>1</v>
      </c>
      <c r="DN27" s="395">
        <v>1</v>
      </c>
      <c r="DO27" s="394">
        <v>1</v>
      </c>
      <c r="DP27" s="392"/>
      <c r="DQ27" s="392"/>
      <c r="DR27" s="392"/>
      <c r="DS27" s="392"/>
      <c r="DT27" s="392"/>
      <c r="DU27" s="392"/>
      <c r="DV27" s="396">
        <v>1</v>
      </c>
      <c r="DW27" s="394">
        <v>1</v>
      </c>
      <c r="DX27" s="392"/>
      <c r="DY27" s="392"/>
      <c r="DZ27" s="392"/>
      <c r="EA27" s="392"/>
      <c r="EB27" s="392"/>
      <c r="EC27" s="392"/>
      <c r="ED27" s="392"/>
      <c r="EE27" s="395">
        <v>1</v>
      </c>
      <c r="EF27" s="392"/>
      <c r="EG27" s="392"/>
      <c r="EH27" s="392"/>
      <c r="EI27" s="392"/>
      <c r="EJ27" s="395">
        <v>1</v>
      </c>
      <c r="EK27" s="392"/>
      <c r="EL27" s="392"/>
      <c r="EM27" s="394">
        <v>1</v>
      </c>
      <c r="EN27" s="392"/>
      <c r="EO27" s="404">
        <f>IF(SUM(DH27:EN27)=0,"",SUM(DH27:EN27))</f>
        <v>8</v>
      </c>
      <c r="EP27" s="374"/>
      <c r="EQ27" s="286"/>
      <c r="ER27" s="229"/>
      <c r="ET27" s="296"/>
      <c r="EV27" s="229"/>
      <c r="EW27" s="434">
        <f t="shared" si="80"/>
      </c>
      <c r="EX27" s="434">
        <f t="shared" si="22"/>
      </c>
      <c r="EY27" s="434">
        <f t="shared" si="23"/>
      </c>
      <c r="EZ27" s="434">
        <f t="shared" si="24"/>
      </c>
      <c r="FA27" s="434">
        <f t="shared" si="25"/>
      </c>
      <c r="FB27" s="434">
        <f t="shared" si="26"/>
      </c>
      <c r="FC27" s="434">
        <f t="shared" si="27"/>
      </c>
      <c r="FD27" s="434">
        <f t="shared" si="28"/>
      </c>
      <c r="FE27" s="434">
        <f t="shared" si="29"/>
      </c>
      <c r="FF27" s="434">
        <f t="shared" si="30"/>
      </c>
      <c r="FG27" s="434">
        <f t="shared" si="31"/>
      </c>
      <c r="FH27" s="434">
        <f t="shared" si="32"/>
        <v>45</v>
      </c>
      <c r="FI27" s="434">
        <f t="shared" si="33"/>
      </c>
      <c r="FJ27" s="434">
        <f t="shared" si="34"/>
      </c>
      <c r="FK27" s="434">
        <f t="shared" si="35"/>
      </c>
      <c r="FL27" s="434">
        <f t="shared" si="36"/>
      </c>
      <c r="FM27" s="434">
        <f t="shared" si="37"/>
      </c>
      <c r="FN27" s="434">
        <f t="shared" si="38"/>
      </c>
      <c r="FO27" s="434" t="e">
        <f t="shared" si="39"/>
        <v>#VALUE!</v>
      </c>
      <c r="FP27" s="434">
        <f t="shared" si="40"/>
      </c>
      <c r="FQ27" s="434">
        <f t="shared" si="41"/>
        <v>45</v>
      </c>
      <c r="FR27" s="434">
        <f t="shared" si="42"/>
      </c>
      <c r="FS27" s="434">
        <f t="shared" si="43"/>
      </c>
      <c r="FT27" s="434">
        <f t="shared" si="44"/>
      </c>
      <c r="FU27" s="434">
        <f t="shared" si="45"/>
        <v>45</v>
      </c>
      <c r="FV27" s="434">
        <f t="shared" si="46"/>
      </c>
      <c r="FW27" s="434">
        <f t="shared" si="47"/>
      </c>
      <c r="FX27" s="434">
        <f t="shared" si="48"/>
      </c>
      <c r="FY27" s="434">
        <f t="shared" si="49"/>
      </c>
      <c r="FZ27" s="434">
        <f t="shared" si="50"/>
      </c>
      <c r="GA27" s="434">
        <f t="shared" si="51"/>
        <v>15.749999999999998</v>
      </c>
      <c r="GB27" s="434">
        <f t="shared" si="52"/>
        <v>15.749999999999998</v>
      </c>
      <c r="GC27" s="434">
        <f t="shared" si="53"/>
      </c>
      <c r="GD27" s="434">
        <f t="shared" si="54"/>
      </c>
      <c r="GE27" s="434">
        <f t="shared" si="55"/>
      </c>
      <c r="GF27" s="434">
        <f t="shared" si="56"/>
      </c>
      <c r="GG27" s="434">
        <f t="shared" si="57"/>
      </c>
      <c r="GH27" s="434">
        <f t="shared" si="58"/>
        <v>13.5</v>
      </c>
      <c r="GI27" s="434">
        <f t="shared" si="59"/>
      </c>
      <c r="GJ27" s="434">
        <f t="shared" si="60"/>
      </c>
      <c r="GK27" s="434">
        <f t="shared" si="61"/>
      </c>
      <c r="GL27" s="434">
        <f t="shared" si="62"/>
      </c>
      <c r="GM27" s="434">
        <f t="shared" si="63"/>
        <v>0</v>
      </c>
      <c r="GN27" s="434">
        <f t="shared" si="64"/>
      </c>
      <c r="GO27" s="434">
        <f t="shared" si="65"/>
      </c>
      <c r="GP27" s="434">
        <f t="shared" si="66"/>
        <v>0</v>
      </c>
      <c r="GQ27" s="434">
        <f t="shared" si="67"/>
      </c>
      <c r="GR27" s="434">
        <f t="shared" si="68"/>
      </c>
      <c r="GS27" s="434">
        <f t="shared" si="69"/>
      </c>
      <c r="GT27" s="434">
        <f t="shared" si="70"/>
      </c>
      <c r="GU27" s="434">
        <f t="shared" si="71"/>
        <v>36</v>
      </c>
      <c r="GV27" s="434" t="e">
        <f t="shared" si="72"/>
        <v>#VALUE!</v>
      </c>
      <c r="GW27" s="434">
        <f t="shared" si="73"/>
      </c>
      <c r="GX27" s="434">
        <f t="shared" si="74"/>
        <v>45</v>
      </c>
      <c r="GY27" s="434">
        <f t="shared" si="75"/>
      </c>
      <c r="GZ27" s="434">
        <f t="shared" si="76"/>
        <v>45</v>
      </c>
      <c r="HA27" s="434" t="e">
        <f t="shared" si="77"/>
        <v>#VALUE!</v>
      </c>
      <c r="HB27" s="434">
        <f t="shared" si="78"/>
      </c>
      <c r="HC27" s="434">
        <f t="shared" si="79"/>
        <v>45</v>
      </c>
    </row>
    <row r="28" spans="2:211" ht="29.25">
      <c r="B28" s="535" t="s">
        <v>841</v>
      </c>
      <c r="D28" s="356" t="s">
        <v>17</v>
      </c>
      <c r="E28" s="291" t="s">
        <v>267</v>
      </c>
      <c r="F28" s="229"/>
      <c r="G28" s="353">
        <v>1</v>
      </c>
      <c r="H28" s="353">
        <v>4</v>
      </c>
      <c r="I28" s="355">
        <v>1</v>
      </c>
      <c r="J28" s="349">
        <v>1</v>
      </c>
      <c r="K28" s="354" t="s">
        <v>448</v>
      </c>
      <c r="L28" s="354" t="s">
        <v>472</v>
      </c>
      <c r="M28" s="349"/>
      <c r="N28" s="349">
        <v>15</v>
      </c>
      <c r="O28" s="342"/>
      <c r="P28" s="229"/>
      <c r="Q28" s="343">
        <v>1</v>
      </c>
      <c r="R28" s="343">
        <v>10</v>
      </c>
      <c r="S28" s="349">
        <v>1</v>
      </c>
      <c r="T28" s="229"/>
      <c r="U28" s="345">
        <v>930</v>
      </c>
      <c r="V28" s="398">
        <v>8</v>
      </c>
      <c r="W28" s="345">
        <v>30</v>
      </c>
      <c r="X28" s="382">
        <f t="shared" si="19"/>
        <v>7</v>
      </c>
      <c r="Y28" s="223">
        <f t="shared" si="20"/>
        <v>0.04086021505376344</v>
      </c>
      <c r="Z28" s="382">
        <f t="shared" si="21"/>
        <v>16</v>
      </c>
      <c r="AA28" s="286"/>
      <c r="AB28" s="229"/>
      <c r="AC28" s="187"/>
      <c r="AD28" s="187"/>
      <c r="AE28" s="187"/>
      <c r="AF28" s="187"/>
      <c r="AG28" s="358">
        <v>1</v>
      </c>
      <c r="AH28" s="187"/>
      <c r="AI28" s="187"/>
      <c r="AJ28" s="187"/>
      <c r="AK28" s="187"/>
      <c r="AL28" s="187"/>
      <c r="AM28" s="187"/>
      <c r="AN28" s="187"/>
      <c r="AO28" s="187"/>
      <c r="AP28" s="187"/>
      <c r="AQ28" s="187"/>
      <c r="AR28" s="187"/>
      <c r="AS28" s="187"/>
      <c r="AT28" s="187"/>
      <c r="AU28" s="342"/>
      <c r="AV28" s="229"/>
      <c r="AW28" s="187">
        <v>1</v>
      </c>
      <c r="AX28" s="358">
        <v>1</v>
      </c>
      <c r="AY28" s="187"/>
      <c r="AZ28" s="187"/>
      <c r="BA28" s="187"/>
      <c r="BB28" s="187"/>
      <c r="BC28" s="187"/>
      <c r="BD28" s="187"/>
      <c r="BE28" s="342"/>
      <c r="BF28" s="229"/>
      <c r="BG28" s="187"/>
      <c r="BH28" s="187"/>
      <c r="BI28" s="358">
        <v>1</v>
      </c>
      <c r="BJ28" s="187"/>
      <c r="BK28" s="187"/>
      <c r="BL28" s="187"/>
      <c r="BM28" s="187"/>
      <c r="BN28" s="187"/>
      <c r="BO28" s="187"/>
      <c r="BP28" s="187"/>
      <c r="BQ28" s="187"/>
      <c r="BR28" s="187"/>
      <c r="BS28" s="400">
        <v>0</v>
      </c>
      <c r="BT28" s="342"/>
      <c r="BU28" s="229"/>
      <c r="BV28" s="373">
        <v>0.01</v>
      </c>
      <c r="BW28" s="492" t="s">
        <v>621</v>
      </c>
      <c r="BX28" s="359" t="s">
        <v>622</v>
      </c>
      <c r="BY28" s="342"/>
      <c r="BZ28" s="229"/>
      <c r="CA28" s="400">
        <v>0</v>
      </c>
      <c r="CB28" s="374"/>
      <c r="CC28" s="229"/>
      <c r="CD28" s="187"/>
      <c r="CE28" s="385">
        <v>1</v>
      </c>
      <c r="CF28" s="225"/>
      <c r="CG28" s="357" t="s">
        <v>623</v>
      </c>
      <c r="CH28" s="229"/>
      <c r="CI28" s="373">
        <v>1</v>
      </c>
      <c r="CJ28" s="402">
        <v>1</v>
      </c>
      <c r="CK28" s="342"/>
      <c r="CL28" s="373">
        <v>1</v>
      </c>
      <c r="CM28" s="402">
        <v>1</v>
      </c>
      <c r="CN28" s="191">
        <v>0</v>
      </c>
      <c r="CO28" s="191">
        <v>0</v>
      </c>
      <c r="CP28" s="342"/>
      <c r="CQ28" s="191">
        <v>0</v>
      </c>
      <c r="CR28" s="191">
        <v>0</v>
      </c>
      <c r="CS28" s="191">
        <v>0</v>
      </c>
      <c r="CT28" s="191">
        <v>0</v>
      </c>
      <c r="CU28" s="191">
        <v>0</v>
      </c>
      <c r="CV28" s="191">
        <v>0</v>
      </c>
      <c r="CW28" s="342"/>
      <c r="CX28" s="389">
        <v>1</v>
      </c>
      <c r="CY28" s="187"/>
      <c r="CZ28" s="357" t="s">
        <v>624</v>
      </c>
      <c r="DA28" s="229"/>
      <c r="DB28" s="229"/>
      <c r="DC28" s="389">
        <v>1</v>
      </c>
      <c r="DD28" s="187"/>
      <c r="DE28" s="374" t="s">
        <v>737</v>
      </c>
      <c r="DF28" s="379" t="s">
        <v>625</v>
      </c>
      <c r="DG28" s="229"/>
      <c r="DH28" s="392"/>
      <c r="DI28" s="395">
        <v>1</v>
      </c>
      <c r="DJ28" s="394">
        <v>1</v>
      </c>
      <c r="DK28" s="392"/>
      <c r="DL28" s="392"/>
      <c r="DM28" s="394">
        <v>1</v>
      </c>
      <c r="DN28" s="392"/>
      <c r="DO28" s="394">
        <v>1</v>
      </c>
      <c r="DP28" s="395">
        <v>1</v>
      </c>
      <c r="DQ28" s="396">
        <v>1</v>
      </c>
      <c r="DR28" s="392"/>
      <c r="DS28" s="392"/>
      <c r="DT28" s="392"/>
      <c r="DU28" s="392"/>
      <c r="DV28" s="396">
        <v>1</v>
      </c>
      <c r="DW28" s="392"/>
      <c r="DX28" s="395">
        <v>1</v>
      </c>
      <c r="DY28" s="392"/>
      <c r="DZ28" s="392"/>
      <c r="EA28" s="392"/>
      <c r="EB28" s="392"/>
      <c r="EC28" s="392"/>
      <c r="ED28" s="392"/>
      <c r="EE28" s="392"/>
      <c r="EF28" s="392"/>
      <c r="EG28" s="392"/>
      <c r="EH28" s="392"/>
      <c r="EI28" s="392"/>
      <c r="EJ28" s="395">
        <v>1</v>
      </c>
      <c r="EK28" s="392"/>
      <c r="EL28" s="392"/>
      <c r="EM28" s="392"/>
      <c r="EN28" s="406">
        <v>1</v>
      </c>
      <c r="EO28" s="404">
        <f>IF(SUM(DH28:EN28)=0,"",SUM(DH28:EN28))</f>
        <v>10</v>
      </c>
      <c r="EP28" s="509" t="s">
        <v>626</v>
      </c>
      <c r="EQ28" s="286"/>
      <c r="ER28" s="229"/>
      <c r="ET28" s="296"/>
      <c r="EV28" s="229"/>
      <c r="EW28" s="434">
        <f t="shared" si="80"/>
      </c>
      <c r="EX28" s="434">
        <f t="shared" si="22"/>
      </c>
      <c r="EY28" s="434">
        <f t="shared" si="23"/>
      </c>
      <c r="EZ28" s="434">
        <f t="shared" si="24"/>
      </c>
      <c r="FA28" s="434">
        <f t="shared" si="25"/>
        <v>30</v>
      </c>
      <c r="FB28" s="434">
        <f t="shared" si="26"/>
      </c>
      <c r="FC28" s="434">
        <f t="shared" si="27"/>
      </c>
      <c r="FD28" s="434">
        <f t="shared" si="28"/>
      </c>
      <c r="FE28" s="434">
        <f t="shared" si="29"/>
      </c>
      <c r="FF28" s="434">
        <f t="shared" si="30"/>
      </c>
      <c r="FG28" s="434">
        <f t="shared" si="31"/>
      </c>
      <c r="FH28" s="434">
        <f t="shared" si="32"/>
      </c>
      <c r="FI28" s="434">
        <f t="shared" si="33"/>
      </c>
      <c r="FJ28" s="434">
        <f t="shared" si="34"/>
      </c>
      <c r="FK28" s="434">
        <f t="shared" si="35"/>
      </c>
      <c r="FL28" s="434">
        <f t="shared" si="36"/>
      </c>
      <c r="FM28" s="434">
        <f t="shared" si="37"/>
      </c>
      <c r="FN28" s="434">
        <f t="shared" si="38"/>
      </c>
      <c r="FO28" s="434">
        <f t="shared" si="39"/>
      </c>
      <c r="FP28" s="434">
        <f t="shared" si="40"/>
      </c>
      <c r="FQ28" s="434">
        <f t="shared" si="41"/>
        <v>30</v>
      </c>
      <c r="FR28" s="434">
        <f t="shared" si="42"/>
        <v>30</v>
      </c>
      <c r="FS28" s="434">
        <f t="shared" si="43"/>
      </c>
      <c r="FT28" s="434">
        <f t="shared" si="44"/>
      </c>
      <c r="FU28" s="434">
        <f t="shared" si="45"/>
      </c>
      <c r="FV28" s="434">
        <f t="shared" si="46"/>
      </c>
      <c r="FW28" s="434">
        <f t="shared" si="47"/>
      </c>
      <c r="FX28" s="434">
        <f t="shared" si="48"/>
      </c>
      <c r="FY28" s="434">
        <f t="shared" si="49"/>
      </c>
      <c r="FZ28" s="434">
        <f t="shared" si="50"/>
      </c>
      <c r="GA28" s="434">
        <f t="shared" si="51"/>
      </c>
      <c r="GB28" s="434">
        <f t="shared" si="52"/>
      </c>
      <c r="GC28" s="434">
        <f t="shared" si="53"/>
        <v>30</v>
      </c>
      <c r="GD28" s="434">
        <f t="shared" si="54"/>
      </c>
      <c r="GE28" s="434">
        <f t="shared" si="55"/>
      </c>
      <c r="GF28" s="434">
        <f t="shared" si="56"/>
      </c>
      <c r="GG28" s="434">
        <f t="shared" si="57"/>
      </c>
      <c r="GH28" s="434">
        <f t="shared" si="58"/>
      </c>
      <c r="GI28" s="434">
        <f t="shared" si="59"/>
      </c>
      <c r="GJ28" s="434">
        <f t="shared" si="60"/>
      </c>
      <c r="GK28" s="434">
        <f t="shared" si="61"/>
      </c>
      <c r="GL28" s="434">
        <f t="shared" si="62"/>
      </c>
      <c r="GM28" s="434">
        <f t="shared" si="63"/>
        <v>0</v>
      </c>
      <c r="GN28" s="434">
        <f t="shared" si="64"/>
      </c>
      <c r="GO28" s="434">
        <f t="shared" si="65"/>
      </c>
      <c r="GP28" s="434">
        <f t="shared" si="66"/>
        <v>0.3</v>
      </c>
      <c r="GQ28" s="434" t="e">
        <f t="shared" si="67"/>
        <v>#VALUE!</v>
      </c>
      <c r="GR28" s="434" t="e">
        <f t="shared" si="68"/>
        <v>#VALUE!</v>
      </c>
      <c r="GS28" s="434">
        <f t="shared" si="69"/>
      </c>
      <c r="GT28" s="434">
        <f t="shared" si="70"/>
      </c>
      <c r="GU28" s="434">
        <f t="shared" si="71"/>
        <v>0</v>
      </c>
      <c r="GV28" s="434">
        <f t="shared" si="72"/>
      </c>
      <c r="GW28" s="434">
        <f t="shared" si="73"/>
      </c>
      <c r="GX28" s="434">
        <f t="shared" si="74"/>
      </c>
      <c r="GY28" s="434">
        <f t="shared" si="75"/>
        <v>30</v>
      </c>
      <c r="GZ28" s="434">
        <f t="shared" si="76"/>
      </c>
      <c r="HA28" s="434" t="e">
        <f t="shared" si="77"/>
        <v>#VALUE!</v>
      </c>
      <c r="HB28" s="434">
        <f t="shared" si="78"/>
      </c>
      <c r="HC28" s="434">
        <f t="shared" si="79"/>
        <v>30</v>
      </c>
    </row>
    <row r="29" spans="2:211" ht="58.5">
      <c r="B29" s="536" t="s">
        <v>842</v>
      </c>
      <c r="D29" s="356" t="s">
        <v>427</v>
      </c>
      <c r="E29" s="291"/>
      <c r="F29" s="229"/>
      <c r="G29" s="353">
        <v>1</v>
      </c>
      <c r="H29" s="353">
        <v>3</v>
      </c>
      <c r="I29" s="355">
        <v>1</v>
      </c>
      <c r="J29" s="344">
        <v>0</v>
      </c>
      <c r="K29" s="493"/>
      <c r="L29" s="494"/>
      <c r="M29" s="495"/>
      <c r="N29" s="495"/>
      <c r="O29" s="342"/>
      <c r="P29" s="229"/>
      <c r="Q29" s="344">
        <v>0</v>
      </c>
      <c r="R29" s="344">
        <v>0</v>
      </c>
      <c r="S29" s="344">
        <v>0</v>
      </c>
      <c r="T29" s="229"/>
      <c r="U29" s="345">
        <v>340</v>
      </c>
      <c r="V29" s="398">
        <v>4</v>
      </c>
      <c r="W29" s="345">
        <v>0</v>
      </c>
      <c r="X29" s="382">
        <f t="shared" si="19"/>
      </c>
      <c r="Y29" s="223">
        <f t="shared" si="20"/>
        <v>0.011764705882352941</v>
      </c>
      <c r="Z29" s="382">
        <f t="shared" si="21"/>
        <v>22</v>
      </c>
      <c r="AA29" s="357" t="s">
        <v>486</v>
      </c>
      <c r="AB29" s="229"/>
      <c r="AC29" s="187"/>
      <c r="AD29" s="187"/>
      <c r="AE29" s="187"/>
      <c r="AF29" s="187"/>
      <c r="AG29" s="358">
        <v>1</v>
      </c>
      <c r="AH29" s="187"/>
      <c r="AI29" s="187"/>
      <c r="AJ29" s="187"/>
      <c r="AK29" s="187"/>
      <c r="AL29" s="187"/>
      <c r="AM29" s="187"/>
      <c r="AN29" s="187"/>
      <c r="AO29" s="187"/>
      <c r="AP29" s="187"/>
      <c r="AQ29" s="187"/>
      <c r="AR29" s="187"/>
      <c r="AS29" s="187"/>
      <c r="AT29" s="187"/>
      <c r="AU29" s="342"/>
      <c r="AV29" s="229"/>
      <c r="AW29" s="187"/>
      <c r="AX29" s="187"/>
      <c r="AY29" s="187"/>
      <c r="AZ29" s="359">
        <v>1</v>
      </c>
      <c r="BA29" s="187"/>
      <c r="BB29" s="187"/>
      <c r="BC29" s="187"/>
      <c r="BD29" s="187"/>
      <c r="BE29" s="342"/>
      <c r="BF29" s="229"/>
      <c r="BG29" s="187"/>
      <c r="BH29" s="373">
        <v>1</v>
      </c>
      <c r="BI29" s="187"/>
      <c r="BJ29" s="187"/>
      <c r="BK29" s="187"/>
      <c r="BL29" s="187"/>
      <c r="BM29" s="187"/>
      <c r="BN29" s="187"/>
      <c r="BO29" s="187"/>
      <c r="BP29" s="187"/>
      <c r="BQ29" s="187"/>
      <c r="BR29" s="187"/>
      <c r="BS29" s="400">
        <v>0</v>
      </c>
      <c r="BT29" s="342"/>
      <c r="BU29" s="229"/>
      <c r="BV29" s="373">
        <v>1</v>
      </c>
      <c r="BW29" s="492" t="s">
        <v>527</v>
      </c>
      <c r="BX29" s="508" t="s">
        <v>528</v>
      </c>
      <c r="BY29" s="342"/>
      <c r="BZ29" s="229"/>
      <c r="CA29" s="400">
        <v>0</v>
      </c>
      <c r="CB29" s="374"/>
      <c r="CC29" s="229"/>
      <c r="CD29" s="187"/>
      <c r="CE29" s="385">
        <v>1</v>
      </c>
      <c r="CF29" s="225"/>
      <c r="CG29" s="357" t="s">
        <v>598</v>
      </c>
      <c r="CH29" s="229"/>
      <c r="CI29" s="191">
        <v>0</v>
      </c>
      <c r="CJ29" s="191">
        <v>0</v>
      </c>
      <c r="CK29" s="342"/>
      <c r="CL29" s="191">
        <v>0</v>
      </c>
      <c r="CM29" s="191">
        <v>0</v>
      </c>
      <c r="CN29" s="191">
        <v>0</v>
      </c>
      <c r="CO29" s="402">
        <v>0.1</v>
      </c>
      <c r="CP29" s="342"/>
      <c r="CQ29" s="191">
        <v>0</v>
      </c>
      <c r="CR29" s="191">
        <v>0</v>
      </c>
      <c r="CS29" s="191">
        <v>0</v>
      </c>
      <c r="CT29" s="191">
        <v>0</v>
      </c>
      <c r="CU29" s="191">
        <v>0</v>
      </c>
      <c r="CV29" s="191">
        <v>0</v>
      </c>
      <c r="CW29" s="342"/>
      <c r="CX29" s="389">
        <v>1</v>
      </c>
      <c r="CY29" s="187"/>
      <c r="CZ29" s="357" t="s">
        <v>601</v>
      </c>
      <c r="DA29" s="229"/>
      <c r="DB29" s="229"/>
      <c r="DC29" s="389">
        <v>1</v>
      </c>
      <c r="DD29" s="187"/>
      <c r="DE29" s="490"/>
      <c r="DF29" s="379" t="s">
        <v>604</v>
      </c>
      <c r="DG29" s="229"/>
      <c r="DH29" s="394">
        <v>1</v>
      </c>
      <c r="DI29" s="395">
        <v>1</v>
      </c>
      <c r="DJ29" s="394">
        <v>1</v>
      </c>
      <c r="DK29" s="395">
        <v>1</v>
      </c>
      <c r="DL29" s="392"/>
      <c r="DM29" s="394">
        <v>1</v>
      </c>
      <c r="DN29" s="395">
        <v>1</v>
      </c>
      <c r="DO29" s="392"/>
      <c r="DP29" s="395">
        <v>1</v>
      </c>
      <c r="DQ29" s="396">
        <v>1</v>
      </c>
      <c r="DR29" s="394">
        <v>1</v>
      </c>
      <c r="DS29" s="392"/>
      <c r="DT29" s="392"/>
      <c r="DU29" s="392"/>
      <c r="DV29" s="392"/>
      <c r="DW29" s="392"/>
      <c r="DX29" s="392"/>
      <c r="DY29" s="394">
        <v>1</v>
      </c>
      <c r="DZ29" s="395">
        <v>1</v>
      </c>
      <c r="EA29" s="392"/>
      <c r="EB29" s="392"/>
      <c r="EC29" s="392"/>
      <c r="ED29" s="392"/>
      <c r="EE29" s="392"/>
      <c r="EF29" s="392"/>
      <c r="EG29" s="392"/>
      <c r="EH29" s="392"/>
      <c r="EI29" s="392"/>
      <c r="EJ29" s="392"/>
      <c r="EK29" s="392"/>
      <c r="EL29" s="395">
        <v>1</v>
      </c>
      <c r="EM29" s="392"/>
      <c r="EN29" s="392"/>
      <c r="EO29" s="404">
        <f>IF(SUM(DH29:EN29)=0,"",SUM(DH29:EN29))</f>
        <v>12</v>
      </c>
      <c r="EP29" s="374"/>
      <c r="EQ29" s="286"/>
      <c r="ER29" s="229"/>
      <c r="ET29" s="296"/>
      <c r="EV29" s="229"/>
      <c r="EW29" s="434">
        <f t="shared" si="80"/>
      </c>
      <c r="EX29" s="434">
        <f t="shared" si="22"/>
      </c>
      <c r="EY29" s="434">
        <f t="shared" si="23"/>
      </c>
      <c r="EZ29" s="434">
        <f t="shared" si="24"/>
      </c>
      <c r="FA29" s="434">
        <f t="shared" si="25"/>
        <v>0</v>
      </c>
      <c r="FB29" s="434">
        <f t="shared" si="26"/>
      </c>
      <c r="FC29" s="434">
        <f t="shared" si="27"/>
      </c>
      <c r="FD29" s="434">
        <f t="shared" si="28"/>
      </c>
      <c r="FE29" s="434">
        <f t="shared" si="29"/>
      </c>
      <c r="FF29" s="434">
        <f t="shared" si="30"/>
      </c>
      <c r="FG29" s="434">
        <f t="shared" si="31"/>
      </c>
      <c r="FH29" s="434">
        <f t="shared" si="32"/>
      </c>
      <c r="FI29" s="434">
        <f t="shared" si="33"/>
      </c>
      <c r="FJ29" s="434">
        <f t="shared" si="34"/>
      </c>
      <c r="FK29" s="434">
        <f t="shared" si="35"/>
      </c>
      <c r="FL29" s="434">
        <f t="shared" si="36"/>
      </c>
      <c r="FM29" s="434">
        <f t="shared" si="37"/>
      </c>
      <c r="FN29" s="434">
        <f t="shared" si="38"/>
      </c>
      <c r="FO29" s="434">
        <f t="shared" si="39"/>
      </c>
      <c r="FP29" s="434">
        <f t="shared" si="40"/>
      </c>
      <c r="FQ29" s="434">
        <f t="shared" si="41"/>
      </c>
      <c r="FR29" s="434">
        <f t="shared" si="42"/>
      </c>
      <c r="FS29" s="434">
        <f t="shared" si="43"/>
      </c>
      <c r="FT29" s="434">
        <f t="shared" si="44"/>
        <v>0</v>
      </c>
      <c r="FU29" s="434">
        <f t="shared" si="45"/>
      </c>
      <c r="FV29" s="434">
        <f t="shared" si="46"/>
      </c>
      <c r="FW29" s="434">
        <f t="shared" si="47"/>
      </c>
      <c r="FX29" s="434">
        <f t="shared" si="48"/>
      </c>
      <c r="FY29" s="434">
        <f t="shared" si="49"/>
      </c>
      <c r="FZ29" s="434">
        <f t="shared" si="50"/>
      </c>
      <c r="GA29" s="434">
        <f t="shared" si="51"/>
      </c>
      <c r="GB29" s="434">
        <f t="shared" si="52"/>
        <v>0</v>
      </c>
      <c r="GC29" s="434">
        <f t="shared" si="53"/>
      </c>
      <c r="GD29" s="434">
        <f t="shared" si="54"/>
      </c>
      <c r="GE29" s="434">
        <f t="shared" si="55"/>
      </c>
      <c r="GF29" s="434">
        <f t="shared" si="56"/>
      </c>
      <c r="GG29" s="434">
        <f t="shared" si="57"/>
      </c>
      <c r="GH29" s="434">
        <f t="shared" si="58"/>
      </c>
      <c r="GI29" s="434">
        <f t="shared" si="59"/>
      </c>
      <c r="GJ29" s="434">
        <f t="shared" si="60"/>
      </c>
      <c r="GK29" s="434">
        <f t="shared" si="61"/>
      </c>
      <c r="GL29" s="434">
        <f t="shared" si="62"/>
      </c>
      <c r="GM29" s="434">
        <f t="shared" si="63"/>
        <v>0</v>
      </c>
      <c r="GN29" s="434">
        <f t="shared" si="64"/>
      </c>
      <c r="GO29" s="434">
        <f t="shared" si="65"/>
      </c>
      <c r="GP29" s="434">
        <f t="shared" si="66"/>
        <v>0</v>
      </c>
      <c r="GQ29" s="434" t="e">
        <f t="shared" si="67"/>
        <v>#VALUE!</v>
      </c>
      <c r="GR29" s="434" t="e">
        <f t="shared" si="68"/>
        <v>#VALUE!</v>
      </c>
      <c r="GS29" s="434">
        <f t="shared" si="69"/>
      </c>
      <c r="GT29" s="434">
        <f t="shared" si="70"/>
      </c>
      <c r="GU29" s="434">
        <f t="shared" si="71"/>
        <v>0</v>
      </c>
      <c r="GV29" s="434">
        <f t="shared" si="72"/>
      </c>
      <c r="GW29" s="434">
        <f t="shared" si="73"/>
      </c>
      <c r="GX29" s="434">
        <f t="shared" si="74"/>
      </c>
      <c r="GY29" s="434">
        <f t="shared" si="75"/>
        <v>0</v>
      </c>
      <c r="GZ29" s="434">
        <f t="shared" si="76"/>
      </c>
      <c r="HA29" s="434" t="e">
        <f t="shared" si="77"/>
        <v>#VALUE!</v>
      </c>
      <c r="HB29" s="434">
        <f t="shared" si="78"/>
      </c>
      <c r="HC29" s="434">
        <f t="shared" si="79"/>
        <v>0</v>
      </c>
    </row>
    <row r="30" spans="2:211" ht="87.75">
      <c r="B30" s="535" t="s">
        <v>841</v>
      </c>
      <c r="D30" s="356" t="s">
        <v>38</v>
      </c>
      <c r="E30" s="291" t="s">
        <v>267</v>
      </c>
      <c r="F30" s="229"/>
      <c r="G30" s="353">
        <v>1</v>
      </c>
      <c r="H30" s="353">
        <v>4</v>
      </c>
      <c r="I30" s="355">
        <v>1</v>
      </c>
      <c r="J30" s="344">
        <v>0</v>
      </c>
      <c r="K30" s="493"/>
      <c r="L30" s="494"/>
      <c r="M30" s="495"/>
      <c r="N30" s="495"/>
      <c r="O30" s="342"/>
      <c r="P30" s="229"/>
      <c r="Q30" s="343">
        <v>1</v>
      </c>
      <c r="R30" s="343">
        <v>4</v>
      </c>
      <c r="S30" s="349">
        <v>1</v>
      </c>
      <c r="T30" s="229"/>
      <c r="U30" s="229">
        <v>300</v>
      </c>
      <c r="V30" s="399"/>
      <c r="W30" s="229">
        <v>8</v>
      </c>
      <c r="X30" s="382">
        <f t="shared" si="19"/>
        <v>17</v>
      </c>
      <c r="Y30" s="223">
        <f t="shared" si="20"/>
        <v>0.02666666666666667</v>
      </c>
      <c r="Z30" s="382">
        <f t="shared" si="21"/>
        <v>19</v>
      </c>
      <c r="AA30" s="286"/>
      <c r="AB30" s="229"/>
      <c r="AC30" s="187"/>
      <c r="AD30" s="187"/>
      <c r="AE30" s="187"/>
      <c r="AF30" s="187"/>
      <c r="AG30" s="187"/>
      <c r="AH30" s="187"/>
      <c r="AI30" s="187"/>
      <c r="AJ30" s="187"/>
      <c r="AK30" s="187"/>
      <c r="AL30" s="187"/>
      <c r="AM30" s="187"/>
      <c r="AN30" s="187"/>
      <c r="AO30" s="187"/>
      <c r="AP30" s="187"/>
      <c r="AQ30" s="187"/>
      <c r="AR30" s="187"/>
      <c r="AS30" s="538">
        <v>1</v>
      </c>
      <c r="AT30" s="187"/>
      <c r="AU30" s="357" t="s">
        <v>702</v>
      </c>
      <c r="AV30" s="229"/>
      <c r="AW30" s="187">
        <v>1</v>
      </c>
      <c r="AX30" s="187"/>
      <c r="AY30" s="187"/>
      <c r="AZ30" s="359">
        <v>1</v>
      </c>
      <c r="BA30" s="187"/>
      <c r="BB30" s="187"/>
      <c r="BC30" s="187"/>
      <c r="BD30" s="187"/>
      <c r="BE30" s="342"/>
      <c r="BF30" s="229"/>
      <c r="BG30" s="373">
        <v>0.5</v>
      </c>
      <c r="BH30" s="373">
        <v>0.5</v>
      </c>
      <c r="BI30" s="187"/>
      <c r="BJ30" s="187"/>
      <c r="BK30" s="187"/>
      <c r="BL30" s="187"/>
      <c r="BM30" s="187"/>
      <c r="BN30" s="187"/>
      <c r="BO30" s="187"/>
      <c r="BP30" s="187"/>
      <c r="BQ30" s="187"/>
      <c r="BR30" s="187"/>
      <c r="BS30" s="400">
        <v>0</v>
      </c>
      <c r="BT30" s="357" t="s">
        <v>703</v>
      </c>
      <c r="BU30" s="229"/>
      <c r="BV30" s="400">
        <v>0</v>
      </c>
      <c r="BW30" s="374"/>
      <c r="BX30" s="187"/>
      <c r="BY30" s="342"/>
      <c r="BZ30" s="229"/>
      <c r="CA30" s="373">
        <v>1</v>
      </c>
      <c r="CB30" s="374"/>
      <c r="CC30" s="497" t="s">
        <v>704</v>
      </c>
      <c r="CD30" s="187"/>
      <c r="CE30" s="385">
        <v>1</v>
      </c>
      <c r="CF30" s="225"/>
      <c r="CG30" s="342"/>
      <c r="CH30" s="229"/>
      <c r="CI30" s="373">
        <v>1</v>
      </c>
      <c r="CJ30" s="402">
        <v>1</v>
      </c>
      <c r="CK30" s="357" t="s">
        <v>705</v>
      </c>
      <c r="CL30" s="373">
        <v>1</v>
      </c>
      <c r="CM30" s="402">
        <v>1</v>
      </c>
      <c r="CN30" s="373">
        <v>1</v>
      </c>
      <c r="CO30" s="191">
        <v>0</v>
      </c>
      <c r="CP30" s="357" t="s">
        <v>706</v>
      </c>
      <c r="CQ30" s="191">
        <v>0</v>
      </c>
      <c r="CR30" s="191">
        <v>0</v>
      </c>
      <c r="CS30" s="402">
        <v>0.5</v>
      </c>
      <c r="CT30" s="191">
        <v>0</v>
      </c>
      <c r="CU30" s="191">
        <v>0</v>
      </c>
      <c r="CV30" s="191">
        <v>0</v>
      </c>
      <c r="CW30" s="342"/>
      <c r="CX30" s="389">
        <v>1</v>
      </c>
      <c r="CY30" s="187"/>
      <c r="CZ30" s="357" t="s">
        <v>707</v>
      </c>
      <c r="DA30" s="229"/>
      <c r="DB30" s="229"/>
      <c r="DC30" s="389">
        <v>1</v>
      </c>
      <c r="DD30" s="187"/>
      <c r="DE30" s="490"/>
      <c r="DF30" s="357" t="s">
        <v>708</v>
      </c>
      <c r="DG30" s="229"/>
      <c r="DH30" s="392"/>
      <c r="DI30" s="392"/>
      <c r="DJ30" s="394">
        <v>1</v>
      </c>
      <c r="DK30" s="395">
        <v>1</v>
      </c>
      <c r="DL30" s="392"/>
      <c r="DM30" s="392"/>
      <c r="DN30" s="395">
        <v>1</v>
      </c>
      <c r="DO30" s="392"/>
      <c r="DP30" s="392"/>
      <c r="DQ30" s="396">
        <v>1</v>
      </c>
      <c r="DR30" s="394">
        <v>1</v>
      </c>
      <c r="DS30" s="392"/>
      <c r="DT30" s="392"/>
      <c r="DU30" s="392"/>
      <c r="DV30" s="396">
        <v>1</v>
      </c>
      <c r="DW30" s="392"/>
      <c r="DX30" s="392"/>
      <c r="DY30" s="394">
        <v>1</v>
      </c>
      <c r="DZ30" s="392"/>
      <c r="EA30" s="392"/>
      <c r="EB30" s="392"/>
      <c r="EC30" s="392"/>
      <c r="ED30" s="394">
        <v>1</v>
      </c>
      <c r="EE30" s="392"/>
      <c r="EF30" s="396">
        <v>1</v>
      </c>
      <c r="EG30" s="392"/>
      <c r="EH30" s="392"/>
      <c r="EI30" s="392"/>
      <c r="EJ30" s="395">
        <v>1</v>
      </c>
      <c r="EK30" s="392"/>
      <c r="EL30" s="392"/>
      <c r="EM30" s="392"/>
      <c r="EN30" s="392"/>
      <c r="EO30" s="404">
        <f>IF(SUM(DH30:EN30)=0,"",SUM(DH30:EN30))</f>
        <v>10</v>
      </c>
      <c r="EP30" s="509" t="s">
        <v>709</v>
      </c>
      <c r="EQ30" s="286"/>
      <c r="ER30" s="229"/>
      <c r="ET30" s="296"/>
      <c r="EV30" s="229"/>
      <c r="EW30" s="434">
        <f t="shared" si="80"/>
      </c>
      <c r="EX30" s="434">
        <f t="shared" si="22"/>
      </c>
      <c r="EY30" s="434">
        <f t="shared" si="23"/>
      </c>
      <c r="EZ30" s="434">
        <f t="shared" si="24"/>
      </c>
      <c r="FA30" s="434">
        <f t="shared" si="25"/>
      </c>
      <c r="FB30" s="434">
        <f t="shared" si="26"/>
      </c>
      <c r="FC30" s="434">
        <f t="shared" si="27"/>
      </c>
      <c r="FD30" s="434">
        <f t="shared" si="28"/>
      </c>
      <c r="FE30" s="434">
        <f t="shared" si="29"/>
      </c>
      <c r="FF30" s="434">
        <f t="shared" si="30"/>
      </c>
      <c r="FG30" s="434">
        <f t="shared" si="31"/>
      </c>
      <c r="FH30" s="434">
        <f t="shared" si="32"/>
      </c>
      <c r="FI30" s="434">
        <f t="shared" si="33"/>
      </c>
      <c r="FJ30" s="434">
        <f t="shared" si="34"/>
      </c>
      <c r="FK30" s="434">
        <f t="shared" si="35"/>
      </c>
      <c r="FL30" s="434">
        <f t="shared" si="36"/>
      </c>
      <c r="FM30" s="434">
        <f t="shared" si="37"/>
        <v>8</v>
      </c>
      <c r="FN30" s="434">
        <f t="shared" si="38"/>
      </c>
      <c r="FO30" s="434" t="e">
        <f t="shared" si="39"/>
        <v>#VALUE!</v>
      </c>
      <c r="FP30" s="434">
        <f t="shared" si="40"/>
      </c>
      <c r="FQ30" s="434">
        <f t="shared" si="41"/>
        <v>8</v>
      </c>
      <c r="FR30" s="434">
        <f t="shared" si="42"/>
      </c>
      <c r="FS30" s="434">
        <f t="shared" si="43"/>
      </c>
      <c r="FT30" s="434">
        <f t="shared" si="44"/>
        <v>8</v>
      </c>
      <c r="FU30" s="434">
        <f t="shared" si="45"/>
      </c>
      <c r="FV30" s="434">
        <f t="shared" si="46"/>
      </c>
      <c r="FW30" s="434">
        <f t="shared" si="47"/>
      </c>
      <c r="FX30" s="434">
        <f t="shared" si="48"/>
      </c>
      <c r="FY30" s="434">
        <f t="shared" si="49"/>
      </c>
      <c r="FZ30" s="434">
        <f t="shared" si="50"/>
      </c>
      <c r="GA30" s="434">
        <f t="shared" si="51"/>
        <v>4</v>
      </c>
      <c r="GB30" s="434">
        <f t="shared" si="52"/>
        <v>4</v>
      </c>
      <c r="GC30" s="434">
        <f t="shared" si="53"/>
      </c>
      <c r="GD30" s="434">
        <f t="shared" si="54"/>
      </c>
      <c r="GE30" s="434">
        <f t="shared" si="55"/>
      </c>
      <c r="GF30" s="434">
        <f t="shared" si="56"/>
      </c>
      <c r="GG30" s="434">
        <f t="shared" si="57"/>
      </c>
      <c r="GH30" s="434">
        <f t="shared" si="58"/>
      </c>
      <c r="GI30" s="434">
        <f t="shared" si="59"/>
      </c>
      <c r="GJ30" s="434">
        <f t="shared" si="60"/>
      </c>
      <c r="GK30" s="434">
        <f t="shared" si="61"/>
      </c>
      <c r="GL30" s="434">
        <f t="shared" si="62"/>
      </c>
      <c r="GM30" s="434">
        <f t="shared" si="63"/>
        <v>0</v>
      </c>
      <c r="GN30" s="434" t="e">
        <f t="shared" si="64"/>
        <v>#VALUE!</v>
      </c>
      <c r="GO30" s="434">
        <f t="shared" si="65"/>
      </c>
      <c r="GP30" s="434">
        <f t="shared" si="66"/>
        <v>0</v>
      </c>
      <c r="GQ30" s="434">
        <f t="shared" si="67"/>
      </c>
      <c r="GR30" s="434">
        <f t="shared" si="68"/>
      </c>
      <c r="GS30" s="434">
        <f t="shared" si="69"/>
      </c>
      <c r="GT30" s="434">
        <f t="shared" si="70"/>
      </c>
      <c r="GU30" s="434">
        <f t="shared" si="71"/>
        <v>8</v>
      </c>
      <c r="GV30" s="434">
        <f t="shared" si="72"/>
      </c>
      <c r="GW30" s="434" t="e">
        <f t="shared" si="73"/>
        <v>#VALUE!</v>
      </c>
      <c r="GX30" s="434">
        <f t="shared" si="74"/>
      </c>
      <c r="GY30" s="434">
        <f t="shared" si="75"/>
        <v>8</v>
      </c>
      <c r="GZ30" s="434">
        <f t="shared" si="76"/>
      </c>
      <c r="HA30" s="434">
        <f t="shared" si="77"/>
      </c>
      <c r="HB30" s="434">
        <f t="shared" si="78"/>
      </c>
      <c r="HC30" s="434">
        <f t="shared" si="79"/>
        <v>8</v>
      </c>
    </row>
    <row r="31" spans="2:211" ht="19.5">
      <c r="B31" s="535" t="s">
        <v>841</v>
      </c>
      <c r="D31" s="356" t="s">
        <v>194</v>
      </c>
      <c r="E31" s="291" t="s">
        <v>267</v>
      </c>
      <c r="F31" s="229"/>
      <c r="G31" s="353">
        <v>1</v>
      </c>
      <c r="H31" s="353">
        <v>3</v>
      </c>
      <c r="I31" s="355">
        <v>1</v>
      </c>
      <c r="J31" s="344">
        <v>0</v>
      </c>
      <c r="K31" s="493"/>
      <c r="L31" s="493"/>
      <c r="M31" s="344"/>
      <c r="N31" s="344"/>
      <c r="O31" s="342"/>
      <c r="P31" s="229"/>
      <c r="Q31" s="343">
        <v>1</v>
      </c>
      <c r="R31" s="343">
        <v>2</v>
      </c>
      <c r="S31" s="344">
        <v>0</v>
      </c>
      <c r="T31" s="229"/>
      <c r="U31" s="229">
        <v>250</v>
      </c>
      <c r="V31" s="399">
        <v>7</v>
      </c>
      <c r="W31" s="229">
        <v>30</v>
      </c>
      <c r="X31" s="382">
        <f t="shared" si="19"/>
        <v>7</v>
      </c>
      <c r="Y31" s="223">
        <f t="shared" si="20"/>
        <v>0.148</v>
      </c>
      <c r="Z31" s="382">
        <f t="shared" si="21"/>
        <v>2</v>
      </c>
      <c r="AA31" s="357" t="s">
        <v>613</v>
      </c>
      <c r="AB31" s="229"/>
      <c r="AC31" s="187"/>
      <c r="AD31" s="187"/>
      <c r="AE31" s="187"/>
      <c r="AF31" s="187"/>
      <c r="AG31" s="358">
        <v>1</v>
      </c>
      <c r="AH31" s="187"/>
      <c r="AI31" s="187"/>
      <c r="AJ31" s="187"/>
      <c r="AK31" s="187"/>
      <c r="AL31" s="187"/>
      <c r="AM31" s="187"/>
      <c r="AN31" s="187"/>
      <c r="AO31" s="187"/>
      <c r="AP31" s="187"/>
      <c r="AQ31" s="187"/>
      <c r="AR31" s="187"/>
      <c r="AS31" s="187"/>
      <c r="AT31" s="187"/>
      <c r="AU31" s="342"/>
      <c r="AV31" s="229"/>
      <c r="AW31" s="187">
        <v>1</v>
      </c>
      <c r="AX31" s="358">
        <v>1</v>
      </c>
      <c r="AY31" s="187"/>
      <c r="AZ31" s="187"/>
      <c r="BA31" s="187"/>
      <c r="BB31" s="187"/>
      <c r="BC31" s="187"/>
      <c r="BD31" s="187"/>
      <c r="BE31" s="342"/>
      <c r="BF31" s="229"/>
      <c r="BG31" s="187"/>
      <c r="BH31" s="187"/>
      <c r="BI31" s="187"/>
      <c r="BJ31" s="187"/>
      <c r="BK31" s="187"/>
      <c r="BL31" s="358">
        <v>1</v>
      </c>
      <c r="BM31" s="187"/>
      <c r="BN31" s="187"/>
      <c r="BO31" s="187"/>
      <c r="BP31" s="187"/>
      <c r="BQ31" s="187"/>
      <c r="BR31" s="187"/>
      <c r="BS31" s="400">
        <v>0</v>
      </c>
      <c r="BT31" s="342"/>
      <c r="BU31" s="229"/>
      <c r="BV31" s="373">
        <v>1</v>
      </c>
      <c r="BW31" s="401" t="s">
        <v>614</v>
      </c>
      <c r="BX31" s="359" t="s">
        <v>615</v>
      </c>
      <c r="BY31" s="342"/>
      <c r="BZ31" s="229"/>
      <c r="CA31" s="400">
        <v>0</v>
      </c>
      <c r="CB31" s="374"/>
      <c r="CC31" s="229"/>
      <c r="CD31" s="187"/>
      <c r="CE31" s="385">
        <v>1</v>
      </c>
      <c r="CF31" s="225"/>
      <c r="CG31" s="342"/>
      <c r="CH31" s="229"/>
      <c r="CI31" s="373">
        <v>1</v>
      </c>
      <c r="CJ31" s="402">
        <v>1</v>
      </c>
      <c r="CK31" s="342"/>
      <c r="CL31" s="373">
        <v>1</v>
      </c>
      <c r="CM31" s="191">
        <v>0</v>
      </c>
      <c r="CN31" s="373">
        <v>1</v>
      </c>
      <c r="CO31" s="402">
        <v>0.8</v>
      </c>
      <c r="CP31" s="342"/>
      <c r="CQ31" s="402">
        <v>1</v>
      </c>
      <c r="CR31" s="373">
        <v>1</v>
      </c>
      <c r="CS31" s="402">
        <v>0.5</v>
      </c>
      <c r="CT31" s="373">
        <v>0.5</v>
      </c>
      <c r="CU31" s="402">
        <v>1</v>
      </c>
      <c r="CV31" s="373">
        <v>1</v>
      </c>
      <c r="CW31" s="342"/>
      <c r="CX31" s="187"/>
      <c r="CY31" s="403">
        <v>1</v>
      </c>
      <c r="CZ31" s="379"/>
      <c r="DA31" s="229"/>
      <c r="DB31" s="229"/>
      <c r="DC31" s="389">
        <v>1</v>
      </c>
      <c r="DD31" s="187"/>
      <c r="DE31" s="490"/>
      <c r="DF31" s="379"/>
      <c r="DG31" s="229"/>
      <c r="DH31" s="392"/>
      <c r="DI31" s="392"/>
      <c r="DJ31" s="392"/>
      <c r="DK31" s="395">
        <v>1</v>
      </c>
      <c r="DL31" s="392"/>
      <c r="DM31" s="394">
        <v>1</v>
      </c>
      <c r="DN31" s="392"/>
      <c r="DO31" s="392"/>
      <c r="DP31" s="392"/>
      <c r="DQ31" s="392"/>
      <c r="DR31" s="392"/>
      <c r="DS31" s="395">
        <v>1</v>
      </c>
      <c r="DT31" s="392"/>
      <c r="DU31" s="392"/>
      <c r="DV31" s="396">
        <v>1</v>
      </c>
      <c r="DW31" s="392"/>
      <c r="DX31" s="392"/>
      <c r="DY31" s="392"/>
      <c r="DZ31" s="392"/>
      <c r="EA31" s="392"/>
      <c r="EB31" s="392"/>
      <c r="EC31" s="392"/>
      <c r="ED31" s="392"/>
      <c r="EE31" s="392"/>
      <c r="EF31" s="392"/>
      <c r="EG31" s="392"/>
      <c r="EH31" s="392"/>
      <c r="EI31" s="392"/>
      <c r="EJ31" s="392"/>
      <c r="EK31" s="396">
        <v>1</v>
      </c>
      <c r="EL31" s="392"/>
      <c r="EM31" s="392"/>
      <c r="EN31" s="392"/>
      <c r="EO31" s="404">
        <f>IF(SUM(DH31:EN31)=0,"",SUM(DH31:EN31))</f>
        <v>5</v>
      </c>
      <c r="EP31" s="374"/>
      <c r="EQ31" s="286"/>
      <c r="ER31" s="229"/>
      <c r="ET31" s="296"/>
      <c r="EV31" s="229"/>
      <c r="EW31" s="434">
        <f t="shared" si="80"/>
      </c>
      <c r="EX31" s="434">
        <f t="shared" si="22"/>
      </c>
      <c r="EY31" s="434">
        <f t="shared" si="23"/>
      </c>
      <c r="EZ31" s="434">
        <f t="shared" si="24"/>
      </c>
      <c r="FA31" s="434">
        <f t="shared" si="25"/>
        <v>30</v>
      </c>
      <c r="FB31" s="434">
        <f t="shared" si="26"/>
      </c>
      <c r="FC31" s="434">
        <f t="shared" si="27"/>
      </c>
      <c r="FD31" s="434">
        <f t="shared" si="28"/>
      </c>
      <c r="FE31" s="434">
        <f t="shared" si="29"/>
      </c>
      <c r="FF31" s="434">
        <f t="shared" si="30"/>
      </c>
      <c r="FG31" s="434">
        <f t="shared" si="31"/>
      </c>
      <c r="FH31" s="434">
        <f t="shared" si="32"/>
      </c>
      <c r="FI31" s="434">
        <f t="shared" si="33"/>
      </c>
      <c r="FJ31" s="434">
        <f t="shared" si="34"/>
      </c>
      <c r="FK31" s="434">
        <f t="shared" si="35"/>
      </c>
      <c r="FL31" s="434">
        <f t="shared" si="36"/>
      </c>
      <c r="FM31" s="434">
        <f t="shared" si="37"/>
      </c>
      <c r="FN31" s="434">
        <f t="shared" si="38"/>
      </c>
      <c r="FO31" s="434">
        <f t="shared" si="39"/>
      </c>
      <c r="FP31" s="434">
        <f t="shared" si="40"/>
      </c>
      <c r="FQ31" s="434">
        <f t="shared" si="41"/>
        <v>30</v>
      </c>
      <c r="FR31" s="434">
        <f t="shared" si="42"/>
        <v>30</v>
      </c>
      <c r="FS31" s="434">
        <f t="shared" si="43"/>
      </c>
      <c r="FT31" s="434">
        <f t="shared" si="44"/>
      </c>
      <c r="FU31" s="434">
        <f t="shared" si="45"/>
      </c>
      <c r="FV31" s="434">
        <f t="shared" si="46"/>
      </c>
      <c r="FW31" s="434">
        <f t="shared" si="47"/>
      </c>
      <c r="FX31" s="434">
        <f t="shared" si="48"/>
      </c>
      <c r="FY31" s="434">
        <f t="shared" si="49"/>
      </c>
      <c r="FZ31" s="434">
        <f t="shared" si="50"/>
      </c>
      <c r="GA31" s="434">
        <f t="shared" si="51"/>
      </c>
      <c r="GB31" s="434">
        <f t="shared" si="52"/>
      </c>
      <c r="GC31" s="434">
        <f t="shared" si="53"/>
      </c>
      <c r="GD31" s="434">
        <f t="shared" si="54"/>
      </c>
      <c r="GE31" s="434">
        <f t="shared" si="55"/>
      </c>
      <c r="GF31" s="434">
        <f t="shared" si="56"/>
        <v>30</v>
      </c>
      <c r="GG31" s="434">
        <f t="shared" si="57"/>
      </c>
      <c r="GH31" s="434">
        <f t="shared" si="58"/>
      </c>
      <c r="GI31" s="434">
        <f t="shared" si="59"/>
      </c>
      <c r="GJ31" s="434">
        <f t="shared" si="60"/>
      </c>
      <c r="GK31" s="434">
        <f t="shared" si="61"/>
      </c>
      <c r="GL31" s="434">
        <f t="shared" si="62"/>
      </c>
      <c r="GM31" s="434">
        <f t="shared" si="63"/>
        <v>0</v>
      </c>
      <c r="GN31" s="434">
        <f t="shared" si="64"/>
      </c>
      <c r="GO31" s="434">
        <f t="shared" si="65"/>
      </c>
      <c r="GP31" s="434">
        <f t="shared" si="66"/>
        <v>30</v>
      </c>
      <c r="GQ31" s="434" t="e">
        <f t="shared" si="67"/>
        <v>#VALUE!</v>
      </c>
      <c r="GR31" s="434" t="e">
        <f t="shared" si="68"/>
        <v>#VALUE!</v>
      </c>
      <c r="GS31" s="434">
        <f t="shared" si="69"/>
      </c>
      <c r="GT31" s="434">
        <f t="shared" si="70"/>
      </c>
      <c r="GU31" s="434">
        <f t="shared" si="71"/>
        <v>0</v>
      </c>
      <c r="GV31" s="434">
        <f t="shared" si="72"/>
      </c>
      <c r="GW31" s="434">
        <f t="shared" si="73"/>
      </c>
      <c r="GX31" s="434">
        <f t="shared" si="74"/>
      </c>
      <c r="GY31" s="434">
        <f t="shared" si="75"/>
        <v>30</v>
      </c>
      <c r="GZ31" s="434">
        <f t="shared" si="76"/>
      </c>
      <c r="HA31" s="434">
        <f t="shared" si="77"/>
      </c>
      <c r="HB31" s="434">
        <f t="shared" si="78"/>
      </c>
      <c r="HC31" s="434">
        <f t="shared" si="79"/>
        <v>30</v>
      </c>
    </row>
    <row r="32" spans="2:211" ht="12.75">
      <c r="B32" s="537"/>
      <c r="D32" s="356" t="s">
        <v>16</v>
      </c>
      <c r="E32" s="291" t="s">
        <v>267</v>
      </c>
      <c r="F32" s="229"/>
      <c r="G32" s="353">
        <v>1</v>
      </c>
      <c r="H32" s="353">
        <v>2</v>
      </c>
      <c r="I32" s="355">
        <v>1</v>
      </c>
      <c r="J32" s="493">
        <v>0</v>
      </c>
      <c r="K32" s="493"/>
      <c r="L32" s="344"/>
      <c r="M32" s="344"/>
      <c r="N32" s="344"/>
      <c r="O32" s="342"/>
      <c r="P32" s="229"/>
      <c r="Q32" s="343">
        <v>1</v>
      </c>
      <c r="R32" s="343">
        <v>2</v>
      </c>
      <c r="S32" s="344">
        <v>0</v>
      </c>
      <c r="T32" s="229"/>
      <c r="U32" s="345">
        <v>269</v>
      </c>
      <c r="V32" s="399">
        <v>8</v>
      </c>
      <c r="W32" s="345">
        <v>8</v>
      </c>
      <c r="X32" s="382">
        <f t="shared" si="19"/>
        <v>17</v>
      </c>
      <c r="Y32" s="223">
        <f t="shared" si="20"/>
        <v>0.05947955390334572</v>
      </c>
      <c r="Z32" s="382">
        <f t="shared" si="21"/>
        <v>8</v>
      </c>
      <c r="AA32" s="286"/>
      <c r="AB32" s="229"/>
      <c r="AC32" s="187"/>
      <c r="AD32" s="187"/>
      <c r="AE32" s="187"/>
      <c r="AF32" s="187"/>
      <c r="AG32" s="187"/>
      <c r="AH32" s="187"/>
      <c r="AI32" s="187"/>
      <c r="AJ32" s="187"/>
      <c r="AK32" s="187"/>
      <c r="AL32" s="359">
        <v>1</v>
      </c>
      <c r="AM32" s="187"/>
      <c r="AN32" s="187"/>
      <c r="AO32" s="187"/>
      <c r="AP32" s="187"/>
      <c r="AQ32" s="187"/>
      <c r="AR32" s="187"/>
      <c r="AS32" s="187"/>
      <c r="AT32" s="187"/>
      <c r="AU32" s="342"/>
      <c r="AV32" s="229"/>
      <c r="AW32" s="187">
        <v>1</v>
      </c>
      <c r="AX32" s="187"/>
      <c r="AY32" s="187"/>
      <c r="AZ32" s="187"/>
      <c r="BA32" s="187"/>
      <c r="BB32" s="187"/>
      <c r="BC32" s="187"/>
      <c r="BD32" s="187"/>
      <c r="BE32" s="342"/>
      <c r="BF32" s="229"/>
      <c r="BG32" s="187"/>
      <c r="BH32" s="187"/>
      <c r="BI32" s="187"/>
      <c r="BJ32" s="187"/>
      <c r="BK32" s="187"/>
      <c r="BL32" s="187"/>
      <c r="BM32" s="187"/>
      <c r="BN32" s="187"/>
      <c r="BO32" s="187"/>
      <c r="BP32" s="187"/>
      <c r="BQ32" s="187"/>
      <c r="BR32" s="187"/>
      <c r="BS32" s="187"/>
      <c r="BT32" s="342"/>
      <c r="BU32" s="229"/>
      <c r="BV32" s="187"/>
      <c r="BW32" s="374"/>
      <c r="BX32" s="187"/>
      <c r="BY32" s="342"/>
      <c r="BZ32" s="229"/>
      <c r="CA32" s="187"/>
      <c r="CB32" s="374"/>
      <c r="CC32" s="229"/>
      <c r="CD32" s="187"/>
      <c r="CE32" s="187"/>
      <c r="CF32" s="225"/>
      <c r="CG32" s="342"/>
      <c r="CH32" s="229"/>
      <c r="CI32" s="187"/>
      <c r="CJ32" s="187"/>
      <c r="CK32" s="342"/>
      <c r="CL32" s="187"/>
      <c r="CM32" s="187"/>
      <c r="CN32" s="187"/>
      <c r="CO32" s="187"/>
      <c r="CP32" s="342"/>
      <c r="CQ32" s="187"/>
      <c r="CR32" s="187"/>
      <c r="CS32" s="187"/>
      <c r="CT32" s="187"/>
      <c r="CU32" s="187"/>
      <c r="CV32" s="187"/>
      <c r="CW32" s="342"/>
      <c r="CX32" s="187"/>
      <c r="CY32" s="187"/>
      <c r="CZ32" s="379"/>
      <c r="DA32" s="229"/>
      <c r="DB32" s="229"/>
      <c r="DC32" s="187"/>
      <c r="DD32" s="187"/>
      <c r="DE32" s="490"/>
      <c r="DF32" s="379"/>
      <c r="DG32" s="229"/>
      <c r="DH32" s="392"/>
      <c r="DI32" s="392"/>
      <c r="DJ32" s="392"/>
      <c r="DK32" s="392"/>
      <c r="DL32" s="392"/>
      <c r="DM32" s="392"/>
      <c r="DN32" s="392"/>
      <c r="DO32" s="392"/>
      <c r="DP32" s="392"/>
      <c r="DQ32" s="392"/>
      <c r="DR32" s="392"/>
      <c r="DS32" s="392"/>
      <c r="DT32" s="392"/>
      <c r="DU32" s="392"/>
      <c r="DV32" s="392"/>
      <c r="DW32" s="392"/>
      <c r="DX32" s="392"/>
      <c r="DY32" s="392"/>
      <c r="DZ32" s="392"/>
      <c r="EA32" s="392"/>
      <c r="EB32" s="392"/>
      <c r="EC32" s="392"/>
      <c r="ED32" s="392"/>
      <c r="EE32" s="392"/>
      <c r="EF32" s="392"/>
      <c r="EG32" s="392"/>
      <c r="EH32" s="392"/>
      <c r="EI32" s="392"/>
      <c r="EJ32" s="392"/>
      <c r="EK32" s="392"/>
      <c r="EL32" s="392"/>
      <c r="EM32" s="392"/>
      <c r="EN32" s="392"/>
      <c r="EO32" s="404">
        <f>IF(SUM(DH32:EN32)=0,"",SUM(DH32:EN32))</f>
      </c>
      <c r="EP32" s="374"/>
      <c r="EQ32" s="286"/>
      <c r="ER32" s="229"/>
      <c r="ET32" s="296"/>
      <c r="EV32" s="229"/>
      <c r="EW32" s="434">
        <f t="shared" si="80"/>
      </c>
      <c r="EX32" s="434">
        <f t="shared" si="22"/>
      </c>
      <c r="EY32" s="434">
        <f t="shared" si="23"/>
      </c>
      <c r="EZ32" s="434">
        <f t="shared" si="24"/>
      </c>
      <c r="FA32" s="434">
        <f t="shared" si="25"/>
      </c>
      <c r="FB32" s="434">
        <f t="shared" si="26"/>
      </c>
      <c r="FC32" s="434">
        <f t="shared" si="27"/>
      </c>
      <c r="FD32" s="434">
        <f t="shared" si="28"/>
      </c>
      <c r="FE32" s="434">
        <f t="shared" si="29"/>
      </c>
      <c r="FF32" s="434">
        <f t="shared" si="30"/>
        <v>8</v>
      </c>
      <c r="FG32" s="434">
        <f t="shared" si="31"/>
      </c>
      <c r="FH32" s="434">
        <f t="shared" si="32"/>
      </c>
      <c r="FI32" s="434">
        <f t="shared" si="33"/>
      </c>
      <c r="FJ32" s="434">
        <f t="shared" si="34"/>
      </c>
      <c r="FK32" s="434">
        <f t="shared" si="35"/>
      </c>
      <c r="FL32" s="434">
        <f t="shared" si="36"/>
      </c>
      <c r="FM32" s="434">
        <f t="shared" si="37"/>
      </c>
      <c r="FN32" s="434">
        <f t="shared" si="38"/>
      </c>
      <c r="FO32" s="434">
        <f t="shared" si="39"/>
      </c>
      <c r="FP32" s="434">
        <f t="shared" si="40"/>
      </c>
      <c r="FQ32" s="434">
        <f t="shared" si="41"/>
        <v>8</v>
      </c>
      <c r="FR32" s="434">
        <f t="shared" si="42"/>
      </c>
      <c r="FS32" s="434">
        <f t="shared" si="43"/>
      </c>
      <c r="FT32" s="434">
        <f t="shared" si="44"/>
      </c>
      <c r="FU32" s="434">
        <f t="shared" si="45"/>
      </c>
      <c r="FV32" s="434">
        <f t="shared" si="46"/>
      </c>
      <c r="FW32" s="434">
        <f t="shared" si="47"/>
      </c>
      <c r="FX32" s="434">
        <f t="shared" si="48"/>
      </c>
      <c r="FY32" s="434">
        <f t="shared" si="49"/>
      </c>
      <c r="FZ32" s="434">
        <f t="shared" si="50"/>
      </c>
      <c r="GA32" s="434">
        <f t="shared" si="51"/>
      </c>
      <c r="GB32" s="434">
        <f t="shared" si="52"/>
      </c>
      <c r="GC32" s="434">
        <f t="shared" si="53"/>
      </c>
      <c r="GD32" s="434">
        <f t="shared" si="54"/>
      </c>
      <c r="GE32" s="434">
        <f t="shared" si="55"/>
      </c>
      <c r="GF32" s="434">
        <f t="shared" si="56"/>
      </c>
      <c r="GG32" s="434">
        <f t="shared" si="57"/>
      </c>
      <c r="GH32" s="434">
        <f t="shared" si="58"/>
      </c>
      <c r="GI32" s="434">
        <f t="shared" si="59"/>
      </c>
      <c r="GJ32" s="434">
        <f t="shared" si="60"/>
      </c>
      <c r="GK32" s="434">
        <f t="shared" si="61"/>
      </c>
      <c r="GL32" s="434">
        <f t="shared" si="62"/>
      </c>
      <c r="GM32" s="434">
        <f t="shared" si="63"/>
      </c>
      <c r="GN32" s="434">
        <f t="shared" si="64"/>
      </c>
      <c r="GO32" s="434">
        <f t="shared" si="65"/>
      </c>
      <c r="GP32" s="434">
        <f t="shared" si="66"/>
      </c>
      <c r="GQ32" s="434">
        <f t="shared" si="67"/>
      </c>
      <c r="GR32" s="434">
        <f t="shared" si="68"/>
      </c>
      <c r="GS32" s="434">
        <f t="shared" si="69"/>
      </c>
      <c r="GT32" s="434">
        <f t="shared" si="70"/>
      </c>
      <c r="GU32" s="434">
        <f t="shared" si="71"/>
      </c>
      <c r="GV32" s="434">
        <f t="shared" si="72"/>
      </c>
      <c r="GW32" s="434">
        <f t="shared" si="73"/>
      </c>
      <c r="GX32" s="434">
        <f t="shared" si="74"/>
      </c>
      <c r="GY32" s="434">
        <f t="shared" si="75"/>
      </c>
      <c r="GZ32" s="434">
        <f t="shared" si="76"/>
      </c>
      <c r="HA32" s="434">
        <f t="shared" si="77"/>
      </c>
      <c r="HB32" s="434">
        <f t="shared" si="78"/>
      </c>
      <c r="HC32" s="434">
        <f t="shared" si="79"/>
      </c>
    </row>
    <row r="33" spans="2:211" ht="12.75">
      <c r="B33" s="535" t="s">
        <v>841</v>
      </c>
      <c r="D33" s="340" t="s">
        <v>103</v>
      </c>
      <c r="E33" s="291" t="s">
        <v>267</v>
      </c>
      <c r="F33" s="229"/>
      <c r="J33" s="347"/>
      <c r="K33" s="348"/>
      <c r="L33" s="348"/>
      <c r="M33" s="347"/>
      <c r="N33" s="347"/>
      <c r="O33" s="342"/>
      <c r="P33" s="229"/>
      <c r="Q33" s="343">
        <v>1</v>
      </c>
      <c r="R33" s="343">
        <v>4</v>
      </c>
      <c r="S33" s="349">
        <v>1</v>
      </c>
      <c r="T33" s="229"/>
      <c r="U33" s="345"/>
      <c r="V33" s="345"/>
      <c r="W33" s="345"/>
      <c r="X33" s="382">
        <f t="shared" si="19"/>
      </c>
      <c r="Y33" s="223">
        <f t="shared" si="20"/>
      </c>
      <c r="Z33" s="382">
        <f t="shared" si="21"/>
      </c>
      <c r="AA33" s="286"/>
      <c r="AB33" s="229"/>
      <c r="AC33" s="187"/>
      <c r="AD33" s="187"/>
      <c r="AE33" s="187"/>
      <c r="AF33" s="187"/>
      <c r="AG33" s="187"/>
      <c r="AH33" s="187"/>
      <c r="AI33" s="187"/>
      <c r="AJ33" s="187"/>
      <c r="AK33" s="187"/>
      <c r="AL33" s="187"/>
      <c r="AM33" s="187"/>
      <c r="AN33" s="187"/>
      <c r="AO33" s="187"/>
      <c r="AP33" s="187"/>
      <c r="AQ33" s="187"/>
      <c r="AR33" s="187"/>
      <c r="AS33" s="187"/>
      <c r="AT33" s="187"/>
      <c r="AU33" s="342"/>
      <c r="AV33" s="229"/>
      <c r="AW33" s="187"/>
      <c r="AX33" s="187"/>
      <c r="AY33" s="187"/>
      <c r="AZ33" s="187"/>
      <c r="BA33" s="187"/>
      <c r="BB33" s="187"/>
      <c r="BC33" s="187"/>
      <c r="BD33" s="187"/>
      <c r="BE33" s="342"/>
      <c r="BF33" s="229"/>
      <c r="BG33" s="187"/>
      <c r="BH33" s="187"/>
      <c r="BI33" s="187"/>
      <c r="BJ33" s="187"/>
      <c r="BK33" s="187"/>
      <c r="BL33" s="187"/>
      <c r="BM33" s="187"/>
      <c r="BN33" s="187"/>
      <c r="BO33" s="187"/>
      <c r="BP33" s="187"/>
      <c r="BQ33" s="187"/>
      <c r="BR33" s="187"/>
      <c r="BS33" s="187"/>
      <c r="BT33" s="342"/>
      <c r="BU33" s="229"/>
      <c r="BV33" s="187"/>
      <c r="BW33" s="374"/>
      <c r="BX33" s="187"/>
      <c r="BY33" s="342"/>
      <c r="BZ33" s="229"/>
      <c r="CA33" s="187"/>
      <c r="CB33" s="374"/>
      <c r="CC33" s="229"/>
      <c r="CD33" s="187"/>
      <c r="CE33" s="187"/>
      <c r="CF33" s="225"/>
      <c r="CG33" s="342"/>
      <c r="CH33" s="229"/>
      <c r="CI33" s="187"/>
      <c r="CJ33" s="187"/>
      <c r="CK33" s="342"/>
      <c r="CL33" s="187"/>
      <c r="CM33" s="187"/>
      <c r="CN33" s="187"/>
      <c r="CO33" s="187"/>
      <c r="CP33" s="342"/>
      <c r="CQ33" s="187"/>
      <c r="CR33" s="187"/>
      <c r="CS33" s="187"/>
      <c r="CT33" s="187"/>
      <c r="CU33" s="187"/>
      <c r="CV33" s="187"/>
      <c r="CW33" s="342"/>
      <c r="CX33" s="187"/>
      <c r="CY33" s="187"/>
      <c r="CZ33" s="379"/>
      <c r="DA33" s="229"/>
      <c r="DB33" s="229"/>
      <c r="DC33" s="187"/>
      <c r="DD33" s="187"/>
      <c r="DE33" s="490"/>
      <c r="DF33" s="379"/>
      <c r="DG33" s="229"/>
      <c r="DH33" s="392"/>
      <c r="DI33" s="392"/>
      <c r="DJ33" s="392"/>
      <c r="DK33" s="392"/>
      <c r="DL33" s="392"/>
      <c r="DM33" s="392"/>
      <c r="DN33" s="392"/>
      <c r="DO33" s="392"/>
      <c r="DP33" s="392"/>
      <c r="DQ33" s="392"/>
      <c r="DR33" s="392"/>
      <c r="DS33" s="392"/>
      <c r="DT33" s="392"/>
      <c r="DU33" s="392"/>
      <c r="DV33" s="392"/>
      <c r="DW33" s="392"/>
      <c r="DX33" s="392"/>
      <c r="DY33" s="392"/>
      <c r="DZ33" s="392"/>
      <c r="EA33" s="392"/>
      <c r="EB33" s="392"/>
      <c r="EC33" s="392"/>
      <c r="ED33" s="392"/>
      <c r="EE33" s="392"/>
      <c r="EF33" s="392"/>
      <c r="EG33" s="392"/>
      <c r="EH33" s="392"/>
      <c r="EI33" s="392"/>
      <c r="EJ33" s="392"/>
      <c r="EK33" s="392"/>
      <c r="EL33" s="392"/>
      <c r="EM33" s="392"/>
      <c r="EN33" s="392"/>
      <c r="EO33" s="404">
        <f>IF(SUM(DH33:EN33)=0,"",SUM(DH33:EN33))</f>
      </c>
      <c r="EP33" s="374"/>
      <c r="EQ33" s="286"/>
      <c r="ER33" s="229"/>
      <c r="ET33" s="296"/>
      <c r="EV33" s="229"/>
      <c r="EW33" s="434">
        <f t="shared" si="80"/>
      </c>
      <c r="EX33" s="434">
        <f t="shared" si="22"/>
      </c>
      <c r="EY33" s="434">
        <f t="shared" si="23"/>
      </c>
      <c r="EZ33" s="434">
        <f t="shared" si="24"/>
      </c>
      <c r="FA33" s="434">
        <f t="shared" si="25"/>
      </c>
      <c r="FB33" s="434">
        <f t="shared" si="26"/>
      </c>
      <c r="FC33" s="434">
        <f t="shared" si="27"/>
      </c>
      <c r="FD33" s="434">
        <f t="shared" si="28"/>
      </c>
      <c r="FE33" s="434">
        <f t="shared" si="29"/>
      </c>
      <c r="FF33" s="434">
        <f t="shared" si="30"/>
      </c>
      <c r="FG33" s="434">
        <f t="shared" si="31"/>
      </c>
      <c r="FH33" s="434">
        <f t="shared" si="32"/>
      </c>
      <c r="FI33" s="434">
        <f t="shared" si="33"/>
      </c>
      <c r="FJ33" s="434">
        <f t="shared" si="34"/>
      </c>
      <c r="FK33" s="434">
        <f t="shared" si="35"/>
      </c>
      <c r="FL33" s="434">
        <f t="shared" si="36"/>
      </c>
      <c r="FM33" s="434">
        <f t="shared" si="37"/>
      </c>
      <c r="FN33" s="434">
        <f t="shared" si="38"/>
      </c>
      <c r="FO33" s="434">
        <f t="shared" si="39"/>
      </c>
      <c r="FP33" s="434">
        <f t="shared" si="40"/>
      </c>
      <c r="FQ33" s="434">
        <f t="shared" si="41"/>
      </c>
      <c r="FR33" s="434">
        <f t="shared" si="42"/>
      </c>
      <c r="FS33" s="434">
        <f t="shared" si="43"/>
      </c>
      <c r="FT33" s="434">
        <f t="shared" si="44"/>
      </c>
      <c r="FU33" s="434">
        <f t="shared" si="45"/>
      </c>
      <c r="FV33" s="434">
        <f t="shared" si="46"/>
      </c>
      <c r="FW33" s="434">
        <f t="shared" si="47"/>
      </c>
      <c r="FX33" s="434">
        <f t="shared" si="48"/>
      </c>
      <c r="FY33" s="434">
        <f t="shared" si="49"/>
      </c>
      <c r="FZ33" s="434">
        <f t="shared" si="50"/>
      </c>
      <c r="GA33" s="434">
        <f t="shared" si="51"/>
      </c>
      <c r="GB33" s="434">
        <f t="shared" si="52"/>
      </c>
      <c r="GC33" s="434">
        <f t="shared" si="53"/>
      </c>
      <c r="GD33" s="434">
        <f t="shared" si="54"/>
      </c>
      <c r="GE33" s="434">
        <f t="shared" si="55"/>
      </c>
      <c r="GF33" s="434">
        <f t="shared" si="56"/>
      </c>
      <c r="GG33" s="434">
        <f t="shared" si="57"/>
      </c>
      <c r="GH33" s="434">
        <f t="shared" si="58"/>
      </c>
      <c r="GI33" s="434">
        <f t="shared" si="59"/>
      </c>
      <c r="GJ33" s="434">
        <f t="shared" si="60"/>
      </c>
      <c r="GK33" s="434">
        <f t="shared" si="61"/>
      </c>
      <c r="GL33" s="434">
        <f t="shared" si="62"/>
      </c>
      <c r="GM33" s="434">
        <f t="shared" si="63"/>
      </c>
      <c r="GN33" s="434">
        <f t="shared" si="64"/>
      </c>
      <c r="GO33" s="434">
        <f t="shared" si="65"/>
      </c>
      <c r="GP33" s="434">
        <f t="shared" si="66"/>
      </c>
      <c r="GQ33" s="434">
        <f t="shared" si="67"/>
      </c>
      <c r="GR33" s="434">
        <f t="shared" si="68"/>
      </c>
      <c r="GS33" s="434">
        <f t="shared" si="69"/>
      </c>
      <c r="GT33" s="434">
        <f t="shared" si="70"/>
      </c>
      <c r="GU33" s="434">
        <f t="shared" si="71"/>
      </c>
      <c r="GV33" s="434">
        <f t="shared" si="72"/>
      </c>
      <c r="GW33" s="434">
        <f t="shared" si="73"/>
      </c>
      <c r="GX33" s="434">
        <f t="shared" si="74"/>
      </c>
      <c r="GY33" s="434">
        <f t="shared" si="75"/>
      </c>
      <c r="GZ33" s="434">
        <f t="shared" si="76"/>
      </c>
      <c r="HA33" s="434">
        <f t="shared" si="77"/>
      </c>
      <c r="HB33" s="434">
        <f t="shared" si="78"/>
      </c>
      <c r="HC33" s="434">
        <f t="shared" si="79"/>
      </c>
    </row>
    <row r="34" spans="2:211" ht="97.5">
      <c r="B34" s="536" t="s">
        <v>842</v>
      </c>
      <c r="D34" s="356" t="s">
        <v>18</v>
      </c>
      <c r="E34" s="291" t="s">
        <v>267</v>
      </c>
      <c r="F34" s="229"/>
      <c r="G34" s="353">
        <v>1</v>
      </c>
      <c r="H34" s="353">
        <v>4</v>
      </c>
      <c r="I34" s="355">
        <v>1</v>
      </c>
      <c r="J34" s="349">
        <v>2</v>
      </c>
      <c r="K34" s="354" t="s">
        <v>844</v>
      </c>
      <c r="L34" s="498" t="s">
        <v>845</v>
      </c>
      <c r="M34" s="349"/>
      <c r="N34" s="349">
        <v>15</v>
      </c>
      <c r="O34" s="342"/>
      <c r="P34" s="229"/>
      <c r="Q34" s="343">
        <v>1</v>
      </c>
      <c r="R34" s="351">
        <v>6</v>
      </c>
      <c r="S34" s="349">
        <v>1</v>
      </c>
      <c r="T34" s="229"/>
      <c r="U34" s="345">
        <v>1296</v>
      </c>
      <c r="V34" s="398">
        <v>16</v>
      </c>
      <c r="W34" s="345">
        <v>22</v>
      </c>
      <c r="X34" s="382">
        <f t="shared" si="19"/>
        <v>12</v>
      </c>
      <c r="Y34" s="223">
        <f t="shared" si="20"/>
        <v>0.029320987654320986</v>
      </c>
      <c r="Z34" s="382">
        <f t="shared" si="21"/>
        <v>18</v>
      </c>
      <c r="AA34" s="286"/>
      <c r="AB34" s="229"/>
      <c r="AC34" s="187"/>
      <c r="AD34" s="187"/>
      <c r="AE34" s="187"/>
      <c r="AF34" s="358">
        <v>0.01</v>
      </c>
      <c r="AG34" s="358">
        <v>0.04</v>
      </c>
      <c r="AH34" s="358">
        <v>0.95</v>
      </c>
      <c r="AI34" s="187"/>
      <c r="AJ34" s="187"/>
      <c r="AK34" s="187"/>
      <c r="AL34" s="187"/>
      <c r="AM34" s="187"/>
      <c r="AN34" s="187"/>
      <c r="AO34" s="187"/>
      <c r="AP34" s="187"/>
      <c r="AQ34" s="187"/>
      <c r="AR34" s="187"/>
      <c r="AS34" s="187"/>
      <c r="AT34" s="187"/>
      <c r="AU34" s="342"/>
      <c r="AV34" s="229"/>
      <c r="AW34" s="187">
        <v>1</v>
      </c>
      <c r="AX34" s="358">
        <v>1</v>
      </c>
      <c r="AY34" s="187"/>
      <c r="AZ34" s="187"/>
      <c r="BA34" s="187"/>
      <c r="BB34" s="187"/>
      <c r="BC34" s="187"/>
      <c r="BD34" s="187"/>
      <c r="BE34" s="342"/>
      <c r="BF34" s="229"/>
      <c r="BG34" s="187"/>
      <c r="BH34" s="187"/>
      <c r="BI34" s="358">
        <v>0.9</v>
      </c>
      <c r="BJ34" s="187"/>
      <c r="BK34" s="187"/>
      <c r="BL34" s="187"/>
      <c r="BM34" s="187"/>
      <c r="BN34" s="359">
        <v>0.05</v>
      </c>
      <c r="BO34" s="187"/>
      <c r="BP34" s="538">
        <v>0.05</v>
      </c>
      <c r="BQ34" s="187"/>
      <c r="BR34" s="187"/>
      <c r="BS34" s="400">
        <v>0</v>
      </c>
      <c r="BT34" s="342"/>
      <c r="BU34" s="229"/>
      <c r="BV34" s="373">
        <v>1</v>
      </c>
      <c r="BW34" s="492" t="s">
        <v>846</v>
      </c>
      <c r="BX34" s="187"/>
      <c r="BY34" s="342"/>
      <c r="BZ34" s="229"/>
      <c r="CA34" s="373">
        <v>0.05</v>
      </c>
      <c r="CB34" s="492" t="s">
        <v>847</v>
      </c>
      <c r="CC34" s="497" t="s">
        <v>848</v>
      </c>
      <c r="CD34" s="496">
        <v>1</v>
      </c>
      <c r="CE34" s="187"/>
      <c r="CF34" s="568" t="s">
        <v>850</v>
      </c>
      <c r="CG34" s="357" t="s">
        <v>851</v>
      </c>
      <c r="CH34" s="229"/>
      <c r="CI34" s="373">
        <v>1</v>
      </c>
      <c r="CJ34" s="191">
        <v>0</v>
      </c>
      <c r="CK34" s="342"/>
      <c r="CL34" s="373">
        <v>1</v>
      </c>
      <c r="CM34" s="402">
        <v>1</v>
      </c>
      <c r="CN34" s="191">
        <v>0</v>
      </c>
      <c r="CO34" s="191">
        <v>0</v>
      </c>
      <c r="CP34" s="342"/>
      <c r="CQ34" s="191">
        <v>0</v>
      </c>
      <c r="CR34" s="191">
        <v>0</v>
      </c>
      <c r="CS34" s="402">
        <v>0.9</v>
      </c>
      <c r="CT34" s="191">
        <v>0</v>
      </c>
      <c r="CU34" s="191">
        <v>0</v>
      </c>
      <c r="CV34" s="373">
        <v>0.2</v>
      </c>
      <c r="CW34" s="286" t="s">
        <v>852</v>
      </c>
      <c r="CX34" s="187"/>
      <c r="CY34" s="403">
        <v>1</v>
      </c>
      <c r="CZ34" s="379"/>
      <c r="DA34" s="229"/>
      <c r="DB34" s="229"/>
      <c r="DC34" s="389">
        <v>1</v>
      </c>
      <c r="DD34" s="537"/>
      <c r="DE34" s="374" t="s">
        <v>853</v>
      </c>
      <c r="DF34" s="379" t="s">
        <v>855</v>
      </c>
      <c r="DG34" s="229"/>
      <c r="DH34" s="394">
        <v>1</v>
      </c>
      <c r="DI34" s="392"/>
      <c r="DJ34" s="394">
        <v>1</v>
      </c>
      <c r="DK34" s="392"/>
      <c r="DL34" s="392"/>
      <c r="DM34" s="394">
        <v>1</v>
      </c>
      <c r="DN34" s="392"/>
      <c r="DO34" s="392"/>
      <c r="DP34" s="395">
        <v>1</v>
      </c>
      <c r="DQ34" s="392"/>
      <c r="DR34" s="392"/>
      <c r="DS34" s="395">
        <v>1</v>
      </c>
      <c r="DT34" s="392"/>
      <c r="DU34" s="395">
        <v>1</v>
      </c>
      <c r="DV34" s="396">
        <v>1</v>
      </c>
      <c r="DW34" s="392"/>
      <c r="DX34" s="392"/>
      <c r="DY34" s="392"/>
      <c r="DZ34" s="392"/>
      <c r="EA34" s="392"/>
      <c r="EB34" s="394">
        <v>1</v>
      </c>
      <c r="EC34" s="395">
        <v>1</v>
      </c>
      <c r="ED34" s="392"/>
      <c r="EE34" s="392"/>
      <c r="EF34" s="392"/>
      <c r="EG34" s="392"/>
      <c r="EH34" s="392"/>
      <c r="EI34" s="394">
        <v>1</v>
      </c>
      <c r="EJ34" s="392"/>
      <c r="EK34" s="392"/>
      <c r="EL34" s="392"/>
      <c r="EM34" s="394">
        <v>1</v>
      </c>
      <c r="EN34" s="392"/>
      <c r="EO34" s="404">
        <f>IF(SUM(DH34:EN34)=0,"",SUM(DH34:EN34))</f>
        <v>11</v>
      </c>
      <c r="EP34" s="540" t="s">
        <v>854</v>
      </c>
      <c r="EQ34" s="286"/>
      <c r="ER34" s="229"/>
      <c r="ET34" s="296"/>
      <c r="EV34" s="229"/>
      <c r="EW34" s="434">
        <f t="shared" si="80"/>
      </c>
      <c r="EX34" s="434">
        <f t="shared" si="22"/>
      </c>
      <c r="EY34" s="434">
        <f t="shared" si="23"/>
      </c>
      <c r="EZ34" s="434">
        <f t="shared" si="24"/>
        <v>0.22</v>
      </c>
      <c r="FA34" s="434">
        <f t="shared" si="25"/>
        <v>0.88</v>
      </c>
      <c r="FB34" s="434">
        <f t="shared" si="26"/>
        <v>20.9</v>
      </c>
      <c r="FC34" s="434">
        <f t="shared" si="27"/>
      </c>
      <c r="FD34" s="434">
        <f t="shared" si="28"/>
      </c>
      <c r="FE34" s="434">
        <f t="shared" si="29"/>
      </c>
      <c r="FF34" s="434">
        <f t="shared" si="30"/>
      </c>
      <c r="FG34" s="434">
        <f t="shared" si="31"/>
      </c>
      <c r="FH34" s="434">
        <f t="shared" si="32"/>
      </c>
      <c r="FI34" s="434">
        <f t="shared" si="33"/>
      </c>
      <c r="FJ34" s="434">
        <f t="shared" si="34"/>
      </c>
      <c r="FK34" s="434">
        <f t="shared" si="35"/>
      </c>
      <c r="FL34" s="434">
        <f t="shared" si="36"/>
      </c>
      <c r="FM34" s="434">
        <f t="shared" si="37"/>
      </c>
      <c r="FN34" s="434">
        <f t="shared" si="38"/>
      </c>
      <c r="FO34" s="434">
        <f t="shared" si="39"/>
      </c>
      <c r="FP34" s="434">
        <f t="shared" si="40"/>
      </c>
      <c r="FQ34" s="434">
        <f t="shared" si="41"/>
        <v>22</v>
      </c>
      <c r="FR34" s="434">
        <f t="shared" si="42"/>
        <v>22</v>
      </c>
      <c r="FS34" s="434">
        <f t="shared" si="43"/>
      </c>
      <c r="FT34" s="434">
        <f t="shared" si="44"/>
      </c>
      <c r="FU34" s="434">
        <f t="shared" si="45"/>
      </c>
      <c r="FV34" s="434">
        <f t="shared" si="46"/>
      </c>
      <c r="FW34" s="434">
        <f t="shared" si="47"/>
      </c>
      <c r="FX34" s="434">
        <f t="shared" si="48"/>
      </c>
      <c r="FY34" s="434">
        <f t="shared" si="49"/>
      </c>
      <c r="FZ34" s="434">
        <f t="shared" si="50"/>
      </c>
      <c r="GA34" s="434">
        <f t="shared" si="51"/>
      </c>
      <c r="GB34" s="434">
        <f t="shared" si="52"/>
      </c>
      <c r="GC34" s="434">
        <f t="shared" si="53"/>
        <v>19.8</v>
      </c>
      <c r="GD34" s="434">
        <f t="shared" si="54"/>
      </c>
      <c r="GE34" s="434">
        <f t="shared" si="55"/>
      </c>
      <c r="GF34" s="434">
        <f t="shared" si="56"/>
      </c>
      <c r="GG34" s="434">
        <f t="shared" si="57"/>
      </c>
      <c r="GH34" s="434">
        <f t="shared" si="58"/>
        <v>1.1</v>
      </c>
      <c r="GI34" s="434">
        <f t="shared" si="59"/>
      </c>
      <c r="GJ34" s="434">
        <f t="shared" si="60"/>
        <v>1.1</v>
      </c>
      <c r="GK34" s="434">
        <f t="shared" si="61"/>
      </c>
      <c r="GL34" s="434">
        <f t="shared" si="62"/>
      </c>
      <c r="GM34" s="434">
        <f t="shared" si="63"/>
        <v>0</v>
      </c>
      <c r="GN34" s="434">
        <f t="shared" si="64"/>
      </c>
      <c r="GO34" s="434">
        <f t="shared" si="65"/>
      </c>
      <c r="GP34" s="434">
        <f t="shared" si="66"/>
        <v>22</v>
      </c>
      <c r="GQ34" s="434" t="e">
        <f t="shared" si="67"/>
        <v>#VALUE!</v>
      </c>
      <c r="GR34" s="434">
        <f t="shared" si="68"/>
      </c>
      <c r="GS34" s="434">
        <f t="shared" si="69"/>
      </c>
      <c r="GT34" s="434">
        <f t="shared" si="70"/>
      </c>
      <c r="GU34" s="434">
        <f t="shared" si="71"/>
        <v>1.1</v>
      </c>
      <c r="GV34" s="434" t="e">
        <f t="shared" si="72"/>
        <v>#VALUE!</v>
      </c>
      <c r="GW34" s="434" t="e">
        <f t="shared" si="73"/>
        <v>#VALUE!</v>
      </c>
      <c r="GX34" s="434">
        <f t="shared" si="74"/>
        <v>22</v>
      </c>
      <c r="GY34" s="434">
        <f t="shared" si="75"/>
      </c>
      <c r="GZ34" s="434" t="e">
        <f t="shared" si="76"/>
        <v>#VALUE!</v>
      </c>
      <c r="HA34" s="434" t="e">
        <f t="shared" si="77"/>
        <v>#VALUE!</v>
      </c>
      <c r="HB34" s="434">
        <f t="shared" si="78"/>
      </c>
      <c r="HC34" s="434">
        <f t="shared" si="79"/>
        <v>22</v>
      </c>
    </row>
    <row r="35" spans="2:211" ht="19.5">
      <c r="B35" s="535" t="s">
        <v>841</v>
      </c>
      <c r="D35" s="356" t="s">
        <v>231</v>
      </c>
      <c r="E35" s="291" t="s">
        <v>267</v>
      </c>
      <c r="F35" s="229"/>
      <c r="G35" s="353">
        <v>1</v>
      </c>
      <c r="H35" s="353">
        <v>2</v>
      </c>
      <c r="I35" s="355">
        <v>1</v>
      </c>
      <c r="J35" s="344">
        <v>0</v>
      </c>
      <c r="K35" s="493"/>
      <c r="L35" s="493"/>
      <c r="M35" s="344"/>
      <c r="N35" s="344"/>
      <c r="O35" s="342"/>
      <c r="P35" s="229"/>
      <c r="Q35" s="343">
        <v>1</v>
      </c>
      <c r="R35" s="351">
        <v>2</v>
      </c>
      <c r="S35" s="344">
        <v>0</v>
      </c>
      <c r="T35" s="229"/>
      <c r="U35" s="345">
        <v>360</v>
      </c>
      <c r="V35" s="399">
        <v>18</v>
      </c>
      <c r="W35" s="345">
        <v>0</v>
      </c>
      <c r="X35" s="382">
        <f t="shared" si="19"/>
      </c>
      <c r="Y35" s="223">
        <f t="shared" si="20"/>
        <v>0.05</v>
      </c>
      <c r="Z35" s="382">
        <f t="shared" si="21"/>
        <v>14</v>
      </c>
      <c r="AA35" s="357" t="s">
        <v>843</v>
      </c>
      <c r="AB35" s="229"/>
      <c r="AC35" s="187"/>
      <c r="AD35" s="187"/>
      <c r="AE35" s="187"/>
      <c r="AF35" s="187"/>
      <c r="AG35" s="187"/>
      <c r="AH35" s="187"/>
      <c r="AI35" s="187"/>
      <c r="AJ35" s="187"/>
      <c r="AK35" s="187"/>
      <c r="AL35" s="187"/>
      <c r="AM35" s="187"/>
      <c r="AN35" s="187"/>
      <c r="AO35" s="187"/>
      <c r="AP35" s="187"/>
      <c r="AQ35" s="187"/>
      <c r="AR35" s="187"/>
      <c r="AS35" s="187"/>
      <c r="AT35" s="187"/>
      <c r="AU35" s="342"/>
      <c r="AV35" s="229"/>
      <c r="AW35" s="187">
        <v>0</v>
      </c>
      <c r="AX35" s="187"/>
      <c r="AY35" s="187"/>
      <c r="AZ35" s="187"/>
      <c r="BA35" s="187"/>
      <c r="BB35" s="187"/>
      <c r="BC35" s="187"/>
      <c r="BD35" s="187"/>
      <c r="BE35" s="342"/>
      <c r="BF35" s="229"/>
      <c r="BG35" s="187"/>
      <c r="BH35" s="187"/>
      <c r="BI35" s="187"/>
      <c r="BJ35" s="187"/>
      <c r="BK35" s="187"/>
      <c r="BL35" s="187"/>
      <c r="BM35" s="187"/>
      <c r="BN35" s="187"/>
      <c r="BO35" s="187"/>
      <c r="BP35" s="187"/>
      <c r="BQ35" s="187"/>
      <c r="BR35" s="187"/>
      <c r="BS35" s="400">
        <v>0</v>
      </c>
      <c r="BT35" s="342"/>
      <c r="BU35" s="229"/>
      <c r="BV35" s="400">
        <v>0</v>
      </c>
      <c r="BW35" s="374"/>
      <c r="BX35" s="187"/>
      <c r="BY35" s="342"/>
      <c r="BZ35" s="229"/>
      <c r="CA35" s="400">
        <v>0</v>
      </c>
      <c r="CB35" s="374"/>
      <c r="CC35" s="229"/>
      <c r="CD35" s="187"/>
      <c r="CE35" s="385">
        <v>1</v>
      </c>
      <c r="CF35" s="225"/>
      <c r="CG35" s="342"/>
      <c r="CH35" s="229"/>
      <c r="CI35" s="187"/>
      <c r="CJ35" s="187"/>
      <c r="CK35" s="342"/>
      <c r="CL35" s="187"/>
      <c r="CM35" s="187"/>
      <c r="CN35" s="187"/>
      <c r="CO35" s="187"/>
      <c r="CP35" s="342"/>
      <c r="CQ35" s="187"/>
      <c r="CR35" s="187"/>
      <c r="CS35" s="187"/>
      <c r="CT35" s="187"/>
      <c r="CU35" s="187"/>
      <c r="CV35" s="187"/>
      <c r="CW35" s="342"/>
      <c r="CX35" s="187"/>
      <c r="CY35" s="187"/>
      <c r="CZ35" s="379"/>
      <c r="DA35" s="229"/>
      <c r="DB35" s="229"/>
      <c r="DC35" s="187"/>
      <c r="DD35" s="187"/>
      <c r="DE35" s="490"/>
      <c r="DF35" s="379"/>
      <c r="DG35" s="229"/>
      <c r="DH35" s="392"/>
      <c r="DI35" s="392"/>
      <c r="DJ35" s="392"/>
      <c r="DK35" s="392"/>
      <c r="DL35" s="392"/>
      <c r="DM35" s="392"/>
      <c r="DN35" s="392"/>
      <c r="DO35" s="392"/>
      <c r="DP35" s="392"/>
      <c r="DQ35" s="392"/>
      <c r="DR35" s="392"/>
      <c r="DS35" s="392"/>
      <c r="DT35" s="392"/>
      <c r="DU35" s="392"/>
      <c r="DV35" s="392"/>
      <c r="DW35" s="392"/>
      <c r="DX35" s="392"/>
      <c r="DY35" s="392"/>
      <c r="DZ35" s="392"/>
      <c r="EA35" s="392"/>
      <c r="EB35" s="392"/>
      <c r="EC35" s="392"/>
      <c r="ED35" s="392"/>
      <c r="EE35" s="392"/>
      <c r="EF35" s="392"/>
      <c r="EG35" s="392"/>
      <c r="EH35" s="392"/>
      <c r="EI35" s="392"/>
      <c r="EJ35" s="392"/>
      <c r="EK35" s="392"/>
      <c r="EL35" s="392"/>
      <c r="EM35" s="392"/>
      <c r="EN35" s="392"/>
      <c r="EO35" s="404">
        <f>IF(SUM(DH35:EN35)=0,"",SUM(DH35:EN35))</f>
      </c>
      <c r="EP35" s="374"/>
      <c r="EQ35" s="286"/>
      <c r="ER35" s="229"/>
      <c r="ET35" s="296"/>
      <c r="EV35" s="229"/>
      <c r="EW35" s="434">
        <f t="shared" si="80"/>
      </c>
      <c r="EX35" s="434">
        <f t="shared" si="22"/>
      </c>
      <c r="EY35" s="434">
        <f t="shared" si="23"/>
      </c>
      <c r="EZ35" s="434">
        <f t="shared" si="24"/>
      </c>
      <c r="FA35" s="434">
        <f t="shared" si="25"/>
      </c>
      <c r="FB35" s="434">
        <f t="shared" si="26"/>
      </c>
      <c r="FC35" s="434">
        <f t="shared" si="27"/>
      </c>
      <c r="FD35" s="434">
        <f t="shared" si="28"/>
      </c>
      <c r="FE35" s="434">
        <f t="shared" si="29"/>
      </c>
      <c r="FF35" s="434">
        <f t="shared" si="30"/>
      </c>
      <c r="FG35" s="434">
        <f t="shared" si="31"/>
      </c>
      <c r="FH35" s="434">
        <f t="shared" si="32"/>
      </c>
      <c r="FI35" s="434">
        <f t="shared" si="33"/>
      </c>
      <c r="FJ35" s="434">
        <f t="shared" si="34"/>
      </c>
      <c r="FK35" s="434">
        <f t="shared" si="35"/>
      </c>
      <c r="FL35" s="434">
        <f t="shared" si="36"/>
      </c>
      <c r="FM35" s="434">
        <f t="shared" si="37"/>
      </c>
      <c r="FN35" s="434">
        <f t="shared" si="38"/>
      </c>
      <c r="FO35" s="434">
        <f t="shared" si="39"/>
      </c>
      <c r="FP35" s="434">
        <f t="shared" si="40"/>
      </c>
      <c r="FQ35" s="434">
        <f t="shared" si="41"/>
        <v>0</v>
      </c>
      <c r="FR35" s="434">
        <f t="shared" si="42"/>
      </c>
      <c r="FS35" s="434">
        <f t="shared" si="43"/>
      </c>
      <c r="FT35" s="434">
        <f t="shared" si="44"/>
      </c>
      <c r="FU35" s="434">
        <f t="shared" si="45"/>
      </c>
      <c r="FV35" s="434">
        <f t="shared" si="46"/>
      </c>
      <c r="FW35" s="434">
        <f t="shared" si="47"/>
      </c>
      <c r="FX35" s="434">
        <f t="shared" si="48"/>
      </c>
      <c r="FY35" s="434">
        <f t="shared" si="49"/>
      </c>
      <c r="FZ35" s="434">
        <f t="shared" si="50"/>
      </c>
      <c r="GA35" s="434">
        <f t="shared" si="51"/>
      </c>
      <c r="GB35" s="434">
        <f t="shared" si="52"/>
      </c>
      <c r="GC35" s="434">
        <f t="shared" si="53"/>
      </c>
      <c r="GD35" s="434">
        <f t="shared" si="54"/>
      </c>
      <c r="GE35" s="434">
        <f t="shared" si="55"/>
      </c>
      <c r="GF35" s="434">
        <f t="shared" si="56"/>
      </c>
      <c r="GG35" s="434">
        <f t="shared" si="57"/>
      </c>
      <c r="GH35" s="434">
        <f t="shared" si="58"/>
      </c>
      <c r="GI35" s="434">
        <f t="shared" si="59"/>
      </c>
      <c r="GJ35" s="434">
        <f t="shared" si="60"/>
      </c>
      <c r="GK35" s="434">
        <f t="shared" si="61"/>
      </c>
      <c r="GL35" s="434">
        <f t="shared" si="62"/>
      </c>
      <c r="GM35" s="434">
        <f t="shared" si="63"/>
        <v>0</v>
      </c>
      <c r="GN35" s="434">
        <f t="shared" si="64"/>
      </c>
      <c r="GO35" s="434">
        <f t="shared" si="65"/>
      </c>
      <c r="GP35" s="434">
        <f t="shared" si="66"/>
        <v>0</v>
      </c>
      <c r="GQ35" s="434">
        <f t="shared" si="67"/>
      </c>
      <c r="GR35" s="434">
        <f t="shared" si="68"/>
      </c>
      <c r="GS35" s="434">
        <f t="shared" si="69"/>
      </c>
      <c r="GT35" s="434">
        <f t="shared" si="70"/>
      </c>
      <c r="GU35" s="434">
        <f t="shared" si="71"/>
        <v>0</v>
      </c>
      <c r="GV35" s="434">
        <f t="shared" si="72"/>
      </c>
      <c r="GW35" s="434">
        <f t="shared" si="73"/>
      </c>
      <c r="GX35" s="434">
        <f t="shared" si="74"/>
      </c>
      <c r="GY35" s="434">
        <f t="shared" si="75"/>
        <v>0</v>
      </c>
      <c r="GZ35" s="434">
        <f t="shared" si="76"/>
      </c>
      <c r="HA35" s="434">
        <f t="shared" si="77"/>
      </c>
      <c r="HB35" s="434">
        <f t="shared" si="78"/>
      </c>
      <c r="HC35" s="434">
        <f t="shared" si="79"/>
      </c>
    </row>
    <row r="36" spans="2:211" ht="12.75">
      <c r="B36" s="535" t="s">
        <v>841</v>
      </c>
      <c r="D36" s="360" t="s">
        <v>21</v>
      </c>
      <c r="E36" s="292" t="s">
        <v>378</v>
      </c>
      <c r="F36" s="228"/>
      <c r="J36" s="341"/>
      <c r="K36" s="237"/>
      <c r="L36" s="237"/>
      <c r="M36" s="341"/>
      <c r="N36" s="341"/>
      <c r="O36" s="346"/>
      <c r="P36" s="228"/>
      <c r="Q36" s="343">
        <v>1</v>
      </c>
      <c r="R36" s="351">
        <v>2</v>
      </c>
      <c r="S36" s="344">
        <v>0</v>
      </c>
      <c r="T36" s="228"/>
      <c r="U36" s="345"/>
      <c r="V36" s="345"/>
      <c r="W36" s="345"/>
      <c r="X36" s="382">
        <f t="shared" si="19"/>
      </c>
      <c r="Y36" s="223">
        <f t="shared" si="20"/>
      </c>
      <c r="Z36" s="382">
        <f t="shared" si="21"/>
      </c>
      <c r="AA36" s="286"/>
      <c r="AB36" s="228"/>
      <c r="AC36" s="237"/>
      <c r="AD36" s="237"/>
      <c r="AE36" s="237"/>
      <c r="AF36" s="237"/>
      <c r="AG36" s="237"/>
      <c r="AH36" s="237"/>
      <c r="AI36" s="237"/>
      <c r="AJ36" s="237"/>
      <c r="AK36" s="237"/>
      <c r="AL36" s="187"/>
      <c r="AM36" s="187"/>
      <c r="AN36" s="187"/>
      <c r="AO36" s="237"/>
      <c r="AP36" s="237"/>
      <c r="AQ36" s="187"/>
      <c r="AR36" s="187"/>
      <c r="AS36" s="187"/>
      <c r="AT36" s="187"/>
      <c r="AU36" s="342"/>
      <c r="AV36" s="228"/>
      <c r="AW36" s="237"/>
      <c r="AX36" s="237"/>
      <c r="AY36" s="237"/>
      <c r="AZ36" s="237"/>
      <c r="BA36" s="237"/>
      <c r="BB36" s="187"/>
      <c r="BC36" s="187"/>
      <c r="BD36" s="187"/>
      <c r="BE36" s="342"/>
      <c r="BF36" s="228"/>
      <c r="BG36" s="237"/>
      <c r="BH36" s="187"/>
      <c r="BI36" s="237"/>
      <c r="BJ36" s="237"/>
      <c r="BK36" s="237"/>
      <c r="BL36" s="237"/>
      <c r="BM36" s="187"/>
      <c r="BN36" s="237"/>
      <c r="BO36" s="187"/>
      <c r="BP36" s="237"/>
      <c r="BQ36" s="187"/>
      <c r="BR36" s="187"/>
      <c r="BS36" s="187"/>
      <c r="BT36" s="342"/>
      <c r="BU36" s="228"/>
      <c r="BV36" s="187"/>
      <c r="BW36" s="374"/>
      <c r="BX36" s="187"/>
      <c r="BY36" s="342"/>
      <c r="BZ36" s="228"/>
      <c r="CA36" s="187"/>
      <c r="CB36" s="374"/>
      <c r="CC36" s="229"/>
      <c r="CD36" s="237"/>
      <c r="CE36" s="237"/>
      <c r="CF36" s="236"/>
      <c r="CG36" s="342"/>
      <c r="CH36" s="228"/>
      <c r="CI36" s="237"/>
      <c r="CJ36" s="237"/>
      <c r="CK36" s="342"/>
      <c r="CL36" s="237"/>
      <c r="CM36" s="237"/>
      <c r="CN36" s="237"/>
      <c r="CO36" s="237"/>
      <c r="CP36" s="342"/>
      <c r="CQ36" s="237"/>
      <c r="CR36" s="237"/>
      <c r="CS36" s="237"/>
      <c r="CT36" s="237"/>
      <c r="CU36" s="237"/>
      <c r="CV36" s="237"/>
      <c r="CW36" s="342"/>
      <c r="CX36" s="237"/>
      <c r="CY36" s="237"/>
      <c r="CZ36" s="379"/>
      <c r="DA36" s="228"/>
      <c r="DB36" s="228"/>
      <c r="DC36" s="187"/>
      <c r="DD36" s="237"/>
      <c r="DE36" s="490"/>
      <c r="DF36" s="379"/>
      <c r="DG36" s="228"/>
      <c r="DH36" s="393"/>
      <c r="DI36" s="393"/>
      <c r="DJ36" s="393"/>
      <c r="DK36" s="393"/>
      <c r="DL36" s="393"/>
      <c r="DM36" s="393"/>
      <c r="DN36" s="393"/>
      <c r="DO36" s="393"/>
      <c r="DP36" s="393"/>
      <c r="DQ36" s="393"/>
      <c r="DR36" s="392"/>
      <c r="DS36" s="392"/>
      <c r="DT36" s="392"/>
      <c r="DU36" s="393"/>
      <c r="DV36" s="393"/>
      <c r="DW36" s="393"/>
      <c r="DX36" s="393"/>
      <c r="DY36" s="393"/>
      <c r="DZ36" s="393"/>
      <c r="EA36" s="393"/>
      <c r="EB36" s="393"/>
      <c r="EC36" s="393"/>
      <c r="ED36" s="393"/>
      <c r="EE36" s="393"/>
      <c r="EF36" s="393"/>
      <c r="EG36" s="393"/>
      <c r="EH36" s="393"/>
      <c r="EI36" s="393"/>
      <c r="EJ36" s="393"/>
      <c r="EK36" s="393"/>
      <c r="EL36" s="392"/>
      <c r="EM36" s="392"/>
      <c r="EN36" s="392"/>
      <c r="EO36" s="404">
        <f>IF(SUM(DH36:EN36)=0,"",SUM(DH36:EN36))</f>
      </c>
      <c r="EP36" s="374"/>
      <c r="EQ36" s="286"/>
      <c r="ER36" s="228"/>
      <c r="ET36" s="296"/>
      <c r="EV36" s="228"/>
      <c r="EW36" s="434">
        <f t="shared" si="80"/>
      </c>
      <c r="EX36" s="434">
        <f t="shared" si="22"/>
      </c>
      <c r="EY36" s="434">
        <f t="shared" si="23"/>
      </c>
      <c r="EZ36" s="434">
        <f t="shared" si="24"/>
      </c>
      <c r="FA36" s="434">
        <f t="shared" si="25"/>
      </c>
      <c r="FB36" s="434">
        <f t="shared" si="26"/>
      </c>
      <c r="FC36" s="434">
        <f t="shared" si="27"/>
      </c>
      <c r="FD36" s="434">
        <f t="shared" si="28"/>
      </c>
      <c r="FE36" s="434">
        <f t="shared" si="29"/>
      </c>
      <c r="FF36" s="434">
        <f t="shared" si="30"/>
      </c>
      <c r="FG36" s="434">
        <f t="shared" si="31"/>
      </c>
      <c r="FH36" s="434">
        <f t="shared" si="32"/>
      </c>
      <c r="FI36" s="434">
        <f t="shared" si="33"/>
      </c>
      <c r="FJ36" s="434">
        <f t="shared" si="34"/>
      </c>
      <c r="FK36" s="434">
        <f t="shared" si="35"/>
      </c>
      <c r="FL36" s="434">
        <f t="shared" si="36"/>
      </c>
      <c r="FM36" s="434">
        <f t="shared" si="37"/>
      </c>
      <c r="FN36" s="434">
        <f t="shared" si="38"/>
      </c>
      <c r="FO36" s="434">
        <f t="shared" si="39"/>
      </c>
      <c r="FP36" s="434">
        <f t="shared" si="40"/>
      </c>
      <c r="FQ36" s="434">
        <f t="shared" si="41"/>
      </c>
      <c r="FR36" s="434">
        <f t="shared" si="42"/>
      </c>
      <c r="FS36" s="434">
        <f t="shared" si="43"/>
      </c>
      <c r="FT36" s="434">
        <f t="shared" si="44"/>
      </c>
      <c r="FU36" s="434">
        <f t="shared" si="45"/>
      </c>
      <c r="FV36" s="434">
        <f t="shared" si="46"/>
      </c>
      <c r="FW36" s="434">
        <f t="shared" si="47"/>
      </c>
      <c r="FX36" s="434">
        <f t="shared" si="48"/>
      </c>
      <c r="FY36" s="434">
        <f t="shared" si="49"/>
      </c>
      <c r="FZ36" s="434">
        <f t="shared" si="50"/>
      </c>
      <c r="GA36" s="434">
        <f t="shared" si="51"/>
      </c>
      <c r="GB36" s="434">
        <f t="shared" si="52"/>
      </c>
      <c r="GC36" s="434">
        <f t="shared" si="53"/>
      </c>
      <c r="GD36" s="434">
        <f t="shared" si="54"/>
      </c>
      <c r="GE36" s="434">
        <f t="shared" si="55"/>
      </c>
      <c r="GF36" s="434">
        <f t="shared" si="56"/>
      </c>
      <c r="GG36" s="434">
        <f t="shared" si="57"/>
      </c>
      <c r="GH36" s="434">
        <f t="shared" si="58"/>
      </c>
      <c r="GI36" s="434">
        <f t="shared" si="59"/>
      </c>
      <c r="GJ36" s="434">
        <f t="shared" si="60"/>
      </c>
      <c r="GK36" s="434">
        <f t="shared" si="61"/>
      </c>
      <c r="GL36" s="434">
        <f t="shared" si="62"/>
      </c>
      <c r="GM36" s="434">
        <f t="shared" si="63"/>
      </c>
      <c r="GN36" s="434">
        <f t="shared" si="64"/>
      </c>
      <c r="GO36" s="434">
        <f t="shared" si="65"/>
      </c>
      <c r="GP36" s="434">
        <f t="shared" si="66"/>
      </c>
      <c r="GQ36" s="434">
        <f t="shared" si="67"/>
      </c>
      <c r="GR36" s="434">
        <f t="shared" si="68"/>
      </c>
      <c r="GS36" s="434">
        <f t="shared" si="69"/>
      </c>
      <c r="GT36" s="434">
        <f t="shared" si="70"/>
      </c>
      <c r="GU36" s="434">
        <f t="shared" si="71"/>
      </c>
      <c r="GV36" s="434">
        <f t="shared" si="72"/>
      </c>
      <c r="GW36" s="434">
        <f t="shared" si="73"/>
      </c>
      <c r="GX36" s="434">
        <f t="shared" si="74"/>
      </c>
      <c r="GY36" s="434">
        <f t="shared" si="75"/>
      </c>
      <c r="GZ36" s="434">
        <f t="shared" si="76"/>
      </c>
      <c r="HA36" s="434">
        <f t="shared" si="77"/>
      </c>
      <c r="HB36" s="434">
        <f t="shared" si="78"/>
      </c>
      <c r="HC36" s="434">
        <f t="shared" si="79"/>
      </c>
    </row>
    <row r="37" spans="2:211" ht="12.75">
      <c r="B37" s="535" t="s">
        <v>841</v>
      </c>
      <c r="D37" s="360" t="s">
        <v>141</v>
      </c>
      <c r="E37" s="292" t="s">
        <v>378</v>
      </c>
      <c r="F37" s="228"/>
      <c r="J37" s="341"/>
      <c r="K37" s="237"/>
      <c r="L37" s="237"/>
      <c r="M37" s="341"/>
      <c r="N37" s="341"/>
      <c r="O37" s="346"/>
      <c r="P37" s="228"/>
      <c r="Q37" s="343">
        <v>1</v>
      </c>
      <c r="R37" s="343">
        <v>3</v>
      </c>
      <c r="S37" s="344">
        <v>0</v>
      </c>
      <c r="T37" s="228"/>
      <c r="U37" s="345"/>
      <c r="V37" s="345"/>
      <c r="W37" s="345"/>
      <c r="X37" s="382">
        <f t="shared" si="19"/>
      </c>
      <c r="Y37" s="223">
        <f t="shared" si="20"/>
      </c>
      <c r="Z37" s="382">
        <f t="shared" si="21"/>
      </c>
      <c r="AA37" s="286"/>
      <c r="AB37" s="228"/>
      <c r="AC37" s="237"/>
      <c r="AD37" s="237"/>
      <c r="AE37" s="237"/>
      <c r="AF37" s="237"/>
      <c r="AG37" s="237"/>
      <c r="AH37" s="237"/>
      <c r="AI37" s="237"/>
      <c r="AJ37" s="237"/>
      <c r="AK37" s="187"/>
      <c r="AL37" s="187"/>
      <c r="AM37" s="187"/>
      <c r="AN37" s="187"/>
      <c r="AO37" s="237"/>
      <c r="AP37" s="187"/>
      <c r="AQ37" s="187"/>
      <c r="AR37" s="187"/>
      <c r="AS37" s="187"/>
      <c r="AT37" s="187"/>
      <c r="AU37" s="342"/>
      <c r="AV37" s="228"/>
      <c r="AW37" s="237"/>
      <c r="AX37" s="237"/>
      <c r="AY37" s="237"/>
      <c r="AZ37" s="237"/>
      <c r="BA37" s="187"/>
      <c r="BB37" s="187"/>
      <c r="BC37" s="187"/>
      <c r="BD37" s="187"/>
      <c r="BE37" s="342"/>
      <c r="BF37" s="228"/>
      <c r="BG37" s="237"/>
      <c r="BH37" s="187"/>
      <c r="BI37" s="237"/>
      <c r="BJ37" s="237"/>
      <c r="BK37" s="237"/>
      <c r="BL37" s="187"/>
      <c r="BM37" s="187"/>
      <c r="BN37" s="187"/>
      <c r="BO37" s="187"/>
      <c r="BP37" s="187"/>
      <c r="BQ37" s="187"/>
      <c r="BR37" s="187"/>
      <c r="BS37" s="187"/>
      <c r="BT37" s="342"/>
      <c r="BU37" s="228"/>
      <c r="BV37" s="187"/>
      <c r="BW37" s="374"/>
      <c r="BX37" s="187"/>
      <c r="BY37" s="342"/>
      <c r="BZ37" s="228"/>
      <c r="CA37" s="187"/>
      <c r="CB37" s="374"/>
      <c r="CC37" s="229"/>
      <c r="CD37" s="237"/>
      <c r="CE37" s="237"/>
      <c r="CF37" s="236"/>
      <c r="CG37" s="342"/>
      <c r="CH37" s="228"/>
      <c r="CI37" s="237"/>
      <c r="CJ37" s="237"/>
      <c r="CK37" s="342"/>
      <c r="CL37" s="237"/>
      <c r="CM37" s="237"/>
      <c r="CN37" s="237"/>
      <c r="CO37" s="237"/>
      <c r="CP37" s="342"/>
      <c r="CQ37" s="237"/>
      <c r="CR37" s="237"/>
      <c r="CS37" s="237"/>
      <c r="CT37" s="237"/>
      <c r="CU37" s="237"/>
      <c r="CV37" s="237"/>
      <c r="CW37" s="342"/>
      <c r="CX37" s="237"/>
      <c r="CY37" s="237"/>
      <c r="CZ37" s="379"/>
      <c r="DA37" s="228"/>
      <c r="DB37" s="228"/>
      <c r="DC37" s="187"/>
      <c r="DD37" s="237"/>
      <c r="DE37" s="490"/>
      <c r="DF37" s="379"/>
      <c r="DG37" s="228"/>
      <c r="DH37" s="393"/>
      <c r="DI37" s="393"/>
      <c r="DJ37" s="393"/>
      <c r="DK37" s="393"/>
      <c r="DL37" s="393"/>
      <c r="DM37" s="393"/>
      <c r="DN37" s="393"/>
      <c r="DO37" s="393"/>
      <c r="DP37" s="392"/>
      <c r="DQ37" s="392"/>
      <c r="DR37" s="392"/>
      <c r="DS37" s="392"/>
      <c r="DT37" s="392"/>
      <c r="DU37" s="393"/>
      <c r="DV37" s="392"/>
      <c r="DW37" s="393"/>
      <c r="DX37" s="393"/>
      <c r="DY37" s="393"/>
      <c r="DZ37" s="392"/>
      <c r="EA37" s="392"/>
      <c r="EB37" s="393"/>
      <c r="EC37" s="393"/>
      <c r="ED37" s="393"/>
      <c r="EE37" s="392"/>
      <c r="EF37" s="392"/>
      <c r="EG37" s="393"/>
      <c r="EH37" s="393"/>
      <c r="EI37" s="393"/>
      <c r="EJ37" s="392"/>
      <c r="EK37" s="392"/>
      <c r="EL37" s="392"/>
      <c r="EM37" s="392"/>
      <c r="EN37" s="392"/>
      <c r="EO37" s="404">
        <f>IF(SUM(DH37:EN37)=0,"",SUM(DH37:EN37))</f>
      </c>
      <c r="EP37" s="374"/>
      <c r="EQ37" s="286"/>
      <c r="ER37" s="228"/>
      <c r="ET37" s="296"/>
      <c r="EV37" s="228"/>
      <c r="EW37" s="434">
        <f t="shared" si="80"/>
      </c>
      <c r="EX37" s="434">
        <f t="shared" si="22"/>
      </c>
      <c r="EY37" s="434">
        <f t="shared" si="23"/>
      </c>
      <c r="EZ37" s="434">
        <f t="shared" si="24"/>
      </c>
      <c r="FA37" s="434">
        <f t="shared" si="25"/>
      </c>
      <c r="FB37" s="434">
        <f t="shared" si="26"/>
      </c>
      <c r="FC37" s="434">
        <f t="shared" si="27"/>
      </c>
      <c r="FD37" s="434">
        <f t="shared" si="28"/>
      </c>
      <c r="FE37" s="434">
        <f t="shared" si="29"/>
      </c>
      <c r="FF37" s="434">
        <f t="shared" si="30"/>
      </c>
      <c r="FG37" s="434">
        <f t="shared" si="31"/>
      </c>
      <c r="FH37" s="434">
        <f t="shared" si="32"/>
      </c>
      <c r="FI37" s="434">
        <f t="shared" si="33"/>
      </c>
      <c r="FJ37" s="434">
        <f t="shared" si="34"/>
      </c>
      <c r="FK37" s="434">
        <f t="shared" si="35"/>
      </c>
      <c r="FL37" s="434">
        <f t="shared" si="36"/>
      </c>
      <c r="FM37" s="434">
        <f t="shared" si="37"/>
      </c>
      <c r="FN37" s="434">
        <f t="shared" si="38"/>
      </c>
      <c r="FO37" s="434">
        <f t="shared" si="39"/>
      </c>
      <c r="FP37" s="434">
        <f t="shared" si="40"/>
      </c>
      <c r="FQ37" s="434">
        <f t="shared" si="41"/>
      </c>
      <c r="FR37" s="434">
        <f t="shared" si="42"/>
      </c>
      <c r="FS37" s="434">
        <f t="shared" si="43"/>
      </c>
      <c r="FT37" s="434">
        <f t="shared" si="44"/>
      </c>
      <c r="FU37" s="434">
        <f t="shared" si="45"/>
      </c>
      <c r="FV37" s="434">
        <f t="shared" si="46"/>
      </c>
      <c r="FW37" s="434">
        <f t="shared" si="47"/>
      </c>
      <c r="FX37" s="434">
        <f t="shared" si="48"/>
      </c>
      <c r="FY37" s="434">
        <f t="shared" si="49"/>
      </c>
      <c r="FZ37" s="434">
        <f t="shared" si="50"/>
      </c>
      <c r="GA37" s="434">
        <f t="shared" si="51"/>
      </c>
      <c r="GB37" s="434">
        <f t="shared" si="52"/>
      </c>
      <c r="GC37" s="434">
        <f t="shared" si="53"/>
      </c>
      <c r="GD37" s="434">
        <f t="shared" si="54"/>
      </c>
      <c r="GE37" s="434">
        <f t="shared" si="55"/>
      </c>
      <c r="GF37" s="434">
        <f t="shared" si="56"/>
      </c>
      <c r="GG37" s="434">
        <f t="shared" si="57"/>
      </c>
      <c r="GH37" s="434">
        <f t="shared" si="58"/>
      </c>
      <c r="GI37" s="434">
        <f t="shared" si="59"/>
      </c>
      <c r="GJ37" s="434">
        <f t="shared" si="60"/>
      </c>
      <c r="GK37" s="434">
        <f t="shared" si="61"/>
      </c>
      <c r="GL37" s="434">
        <f t="shared" si="62"/>
      </c>
      <c r="GM37" s="434">
        <f t="shared" si="63"/>
      </c>
      <c r="GN37" s="434">
        <f t="shared" si="64"/>
      </c>
      <c r="GO37" s="434">
        <f t="shared" si="65"/>
      </c>
      <c r="GP37" s="434">
        <f t="shared" si="66"/>
      </c>
      <c r="GQ37" s="434">
        <f t="shared" si="67"/>
      </c>
      <c r="GR37" s="434">
        <f t="shared" si="68"/>
      </c>
      <c r="GS37" s="434">
        <f t="shared" si="69"/>
      </c>
      <c r="GT37" s="434">
        <f t="shared" si="70"/>
      </c>
      <c r="GU37" s="434">
        <f t="shared" si="71"/>
      </c>
      <c r="GV37" s="434">
        <f t="shared" si="72"/>
      </c>
      <c r="GW37" s="434">
        <f t="shared" si="73"/>
      </c>
      <c r="GX37" s="434">
        <f t="shared" si="74"/>
      </c>
      <c r="GY37" s="434">
        <f t="shared" si="75"/>
      </c>
      <c r="GZ37" s="434">
        <f t="shared" si="76"/>
      </c>
      <c r="HA37" s="434">
        <f t="shared" si="77"/>
      </c>
      <c r="HB37" s="434">
        <f t="shared" si="78"/>
      </c>
      <c r="HC37" s="434">
        <f t="shared" si="79"/>
      </c>
    </row>
    <row r="38" spans="2:211" ht="39">
      <c r="B38" s="535" t="s">
        <v>841</v>
      </c>
      <c r="D38" s="473" t="s">
        <v>24</v>
      </c>
      <c r="E38" s="292" t="s">
        <v>378</v>
      </c>
      <c r="F38" s="229"/>
      <c r="G38" s="353">
        <v>1</v>
      </c>
      <c r="H38" s="353">
        <v>3</v>
      </c>
      <c r="I38" s="355">
        <v>1</v>
      </c>
      <c r="J38" s="349">
        <v>1</v>
      </c>
      <c r="K38" s="354" t="s">
        <v>25</v>
      </c>
      <c r="L38" s="354" t="s">
        <v>638</v>
      </c>
      <c r="M38" s="349"/>
      <c r="N38" s="349">
        <v>15</v>
      </c>
      <c r="O38" s="229" t="s">
        <v>639</v>
      </c>
      <c r="P38" s="229"/>
      <c r="Q38" s="343">
        <v>1</v>
      </c>
      <c r="R38" s="351">
        <v>2</v>
      </c>
      <c r="S38" s="344">
        <v>0</v>
      </c>
      <c r="T38" s="229"/>
      <c r="U38" s="229">
        <v>289</v>
      </c>
      <c r="V38" s="399">
        <v>1</v>
      </c>
      <c r="W38" s="229">
        <v>6</v>
      </c>
      <c r="X38" s="382">
        <f t="shared" si="19"/>
        <v>19</v>
      </c>
      <c r="Y38" s="223">
        <f t="shared" si="20"/>
        <v>0.02422145328719723</v>
      </c>
      <c r="Z38" s="382">
        <f t="shared" si="21"/>
        <v>20</v>
      </c>
      <c r="AA38" s="357" t="s">
        <v>643</v>
      </c>
      <c r="AB38" s="229"/>
      <c r="AC38" s="187"/>
      <c r="AD38" s="187"/>
      <c r="AE38" s="187"/>
      <c r="AF38" s="187"/>
      <c r="AG38" s="187"/>
      <c r="AH38" s="187"/>
      <c r="AI38" s="187"/>
      <c r="AJ38" s="187"/>
      <c r="AK38" s="187"/>
      <c r="AL38" s="187"/>
      <c r="AM38" s="187"/>
      <c r="AN38" s="359">
        <v>1</v>
      </c>
      <c r="AO38" s="187"/>
      <c r="AP38" s="187"/>
      <c r="AQ38" s="187"/>
      <c r="AR38" s="187"/>
      <c r="AS38" s="187"/>
      <c r="AT38" s="187"/>
      <c r="AU38" s="357" t="s">
        <v>644</v>
      </c>
      <c r="AV38" s="229"/>
      <c r="AW38" s="187">
        <v>1</v>
      </c>
      <c r="AX38" s="187"/>
      <c r="AY38" s="187"/>
      <c r="AZ38" s="359">
        <v>1</v>
      </c>
      <c r="BA38" s="187"/>
      <c r="BB38" s="187"/>
      <c r="BC38" s="187"/>
      <c r="BD38" s="187"/>
      <c r="BE38" s="342"/>
      <c r="BF38" s="229"/>
      <c r="BG38" s="373">
        <v>0.68</v>
      </c>
      <c r="BH38" s="187"/>
      <c r="BI38" s="358">
        <v>0.32</v>
      </c>
      <c r="BJ38" s="187"/>
      <c r="BK38" s="187"/>
      <c r="BL38" s="187"/>
      <c r="BM38" s="187"/>
      <c r="BN38" s="187"/>
      <c r="BO38" s="187"/>
      <c r="BP38" s="187"/>
      <c r="BQ38" s="187"/>
      <c r="BR38" s="187"/>
      <c r="BS38" s="400">
        <v>0</v>
      </c>
      <c r="BT38" s="229" t="s">
        <v>645</v>
      </c>
      <c r="BU38" s="229"/>
      <c r="BV38" s="400">
        <v>0</v>
      </c>
      <c r="BW38" s="374"/>
      <c r="BX38" s="187"/>
      <c r="BY38" s="342"/>
      <c r="BZ38" s="229"/>
      <c r="CA38" s="489">
        <v>0.75</v>
      </c>
      <c r="CB38" s="492" t="s">
        <v>649</v>
      </c>
      <c r="CC38" s="229"/>
      <c r="CD38" s="187"/>
      <c r="CE38" s="385">
        <v>1</v>
      </c>
      <c r="CF38" s="225"/>
      <c r="CG38" s="357" t="s">
        <v>650</v>
      </c>
      <c r="CH38" s="229"/>
      <c r="CI38" s="373">
        <v>1</v>
      </c>
      <c r="CJ38" s="402">
        <v>1</v>
      </c>
      <c r="CK38" s="342"/>
      <c r="CL38" s="373">
        <v>1</v>
      </c>
      <c r="CM38" s="402">
        <v>1</v>
      </c>
      <c r="CN38" s="373">
        <v>1</v>
      </c>
      <c r="CO38" s="402">
        <v>1</v>
      </c>
      <c r="CP38" s="342"/>
      <c r="CQ38" s="402">
        <v>1</v>
      </c>
      <c r="CR38" s="373">
        <v>1</v>
      </c>
      <c r="CS38" s="402">
        <v>1</v>
      </c>
      <c r="CT38" s="373">
        <v>0.25</v>
      </c>
      <c r="CU38" s="402">
        <v>1</v>
      </c>
      <c r="CV38" s="373">
        <v>1</v>
      </c>
      <c r="CW38" s="357" t="s">
        <v>652</v>
      </c>
      <c r="CX38" s="389">
        <v>1</v>
      </c>
      <c r="CY38" s="187"/>
      <c r="CZ38" s="357" t="s">
        <v>653</v>
      </c>
      <c r="DA38" s="229"/>
      <c r="DB38" s="229"/>
      <c r="DC38" s="389">
        <v>1</v>
      </c>
      <c r="DD38" s="187"/>
      <c r="DE38" s="374" t="s">
        <v>654</v>
      </c>
      <c r="DF38" s="379" t="s">
        <v>251</v>
      </c>
      <c r="DG38" s="229"/>
      <c r="DH38" s="394">
        <v>1</v>
      </c>
      <c r="DI38" s="395">
        <v>1</v>
      </c>
      <c r="DJ38" s="392"/>
      <c r="DK38" s="395">
        <v>1</v>
      </c>
      <c r="DL38" s="392"/>
      <c r="DM38" s="394">
        <v>1</v>
      </c>
      <c r="DN38" s="392"/>
      <c r="DO38" s="392"/>
      <c r="DP38" s="395">
        <v>1</v>
      </c>
      <c r="DQ38" s="392"/>
      <c r="DR38" s="394">
        <v>1</v>
      </c>
      <c r="DS38" s="395">
        <v>1</v>
      </c>
      <c r="DT38" s="392"/>
      <c r="DU38" s="392"/>
      <c r="DV38" s="396">
        <v>1</v>
      </c>
      <c r="DW38" s="392"/>
      <c r="DX38" s="392"/>
      <c r="DY38" s="392"/>
      <c r="DZ38" s="392"/>
      <c r="EA38" s="392"/>
      <c r="EB38" s="392"/>
      <c r="EC38" s="392"/>
      <c r="ED38" s="392"/>
      <c r="EE38" s="392"/>
      <c r="EF38" s="392"/>
      <c r="EG38" s="392"/>
      <c r="EH38" s="392"/>
      <c r="EI38" s="392"/>
      <c r="EJ38" s="395">
        <v>1</v>
      </c>
      <c r="EK38" s="396">
        <v>1</v>
      </c>
      <c r="EL38" s="392"/>
      <c r="EM38" s="392"/>
      <c r="EN38" s="392"/>
      <c r="EO38" s="404">
        <f>IF(SUM(DH38:EN38)=0,"",SUM(DH38:EN38))</f>
        <v>10</v>
      </c>
      <c r="EP38" s="374"/>
      <c r="EQ38" s="286"/>
      <c r="ER38" s="229"/>
      <c r="ET38" s="296"/>
      <c r="EV38" s="229"/>
      <c r="EW38" s="434">
        <f t="shared" si="80"/>
      </c>
      <c r="EX38" s="434">
        <f t="shared" si="22"/>
      </c>
      <c r="EY38" s="434">
        <f t="shared" si="23"/>
      </c>
      <c r="EZ38" s="434">
        <f t="shared" si="24"/>
      </c>
      <c r="FA38" s="434">
        <f t="shared" si="25"/>
      </c>
      <c r="FB38" s="434">
        <f t="shared" si="26"/>
      </c>
      <c r="FC38" s="434">
        <f t="shared" si="27"/>
      </c>
      <c r="FD38" s="434">
        <f t="shared" si="28"/>
      </c>
      <c r="FE38" s="434">
        <f t="shared" si="29"/>
      </c>
      <c r="FF38" s="434">
        <f t="shared" si="30"/>
      </c>
      <c r="FG38" s="434">
        <f t="shared" si="31"/>
      </c>
      <c r="FH38" s="434">
        <f t="shared" si="32"/>
        <v>6</v>
      </c>
      <c r="FI38" s="434">
        <f t="shared" si="33"/>
      </c>
      <c r="FJ38" s="434">
        <f t="shared" si="34"/>
      </c>
      <c r="FK38" s="434">
        <f t="shared" si="35"/>
      </c>
      <c r="FL38" s="434">
        <f t="shared" si="36"/>
      </c>
      <c r="FM38" s="434">
        <f t="shared" si="37"/>
      </c>
      <c r="FN38" s="434">
        <f t="shared" si="38"/>
      </c>
      <c r="FO38" s="434" t="e">
        <f t="shared" si="39"/>
        <v>#VALUE!</v>
      </c>
      <c r="FP38" s="434">
        <f t="shared" si="40"/>
      </c>
      <c r="FQ38" s="434">
        <f t="shared" si="41"/>
        <v>6</v>
      </c>
      <c r="FR38" s="434">
        <f t="shared" si="42"/>
      </c>
      <c r="FS38" s="434">
        <f t="shared" si="43"/>
      </c>
      <c r="FT38" s="434">
        <f t="shared" si="44"/>
        <v>6</v>
      </c>
      <c r="FU38" s="434">
        <f t="shared" si="45"/>
      </c>
      <c r="FV38" s="434">
        <f t="shared" si="46"/>
      </c>
      <c r="FW38" s="434">
        <f t="shared" si="47"/>
      </c>
      <c r="FX38" s="434">
        <f t="shared" si="48"/>
      </c>
      <c r="FY38" s="434">
        <f t="shared" si="49"/>
      </c>
      <c r="FZ38" s="434">
        <f t="shared" si="50"/>
      </c>
      <c r="GA38" s="434">
        <f t="shared" si="51"/>
        <v>4.08</v>
      </c>
      <c r="GB38" s="434">
        <f t="shared" si="52"/>
      </c>
      <c r="GC38" s="434">
        <f t="shared" si="53"/>
        <v>1.92</v>
      </c>
      <c r="GD38" s="434">
        <f t="shared" si="54"/>
      </c>
      <c r="GE38" s="434">
        <f t="shared" si="55"/>
      </c>
      <c r="GF38" s="434">
        <f t="shared" si="56"/>
      </c>
      <c r="GG38" s="434">
        <f t="shared" si="57"/>
      </c>
      <c r="GH38" s="434">
        <f t="shared" si="58"/>
      </c>
      <c r="GI38" s="434">
        <f t="shared" si="59"/>
      </c>
      <c r="GJ38" s="434">
        <f t="shared" si="60"/>
      </c>
      <c r="GK38" s="434">
        <f t="shared" si="61"/>
      </c>
      <c r="GL38" s="434">
        <f t="shared" si="62"/>
      </c>
      <c r="GM38" s="434">
        <f t="shared" si="63"/>
        <v>0</v>
      </c>
      <c r="GN38" s="434" t="e">
        <f t="shared" si="64"/>
        <v>#VALUE!</v>
      </c>
      <c r="GO38" s="434">
        <f t="shared" si="65"/>
      </c>
      <c r="GP38" s="434">
        <f t="shared" si="66"/>
        <v>0</v>
      </c>
      <c r="GQ38" s="434">
        <f t="shared" si="67"/>
      </c>
      <c r="GR38" s="434">
        <f t="shared" si="68"/>
      </c>
      <c r="GS38" s="434">
        <f t="shared" si="69"/>
      </c>
      <c r="GT38" s="434">
        <f t="shared" si="70"/>
      </c>
      <c r="GU38" s="434">
        <f t="shared" si="71"/>
        <v>4.5</v>
      </c>
      <c r="GV38" s="434" t="e">
        <f t="shared" si="72"/>
        <v>#VALUE!</v>
      </c>
      <c r="GW38" s="434">
        <f t="shared" si="73"/>
      </c>
      <c r="GX38" s="434">
        <f t="shared" si="74"/>
      </c>
      <c r="GY38" s="434">
        <f t="shared" si="75"/>
        <v>6</v>
      </c>
      <c r="GZ38" s="434">
        <f t="shared" si="76"/>
      </c>
      <c r="HA38" s="434" t="e">
        <f t="shared" si="77"/>
        <v>#VALUE!</v>
      </c>
      <c r="HB38" s="434">
        <f t="shared" si="78"/>
      </c>
      <c r="HC38" s="434">
        <f t="shared" si="79"/>
        <v>6</v>
      </c>
    </row>
    <row r="39" spans="4:211" ht="12.75">
      <c r="D39" s="360" t="s">
        <v>22</v>
      </c>
      <c r="E39" s="292" t="s">
        <v>378</v>
      </c>
      <c r="F39" s="228"/>
      <c r="J39" s="341"/>
      <c r="K39" s="237"/>
      <c r="L39" s="237"/>
      <c r="M39" s="341"/>
      <c r="N39" s="341"/>
      <c r="O39" s="346"/>
      <c r="P39" s="228"/>
      <c r="Q39" s="343">
        <v>1</v>
      </c>
      <c r="R39" s="344">
        <v>0</v>
      </c>
      <c r="S39" s="344">
        <v>0</v>
      </c>
      <c r="T39" s="228"/>
      <c r="U39" s="345"/>
      <c r="V39" s="345"/>
      <c r="W39" s="345"/>
      <c r="X39" s="382">
        <f t="shared" si="19"/>
      </c>
      <c r="Y39" s="223">
        <f t="shared" si="20"/>
      </c>
      <c r="Z39" s="382">
        <f t="shared" si="21"/>
      </c>
      <c r="AA39" s="286"/>
      <c r="AB39" s="228"/>
      <c r="AC39" s="187"/>
      <c r="AD39" s="187"/>
      <c r="AE39" s="187"/>
      <c r="AF39" s="187"/>
      <c r="AG39" s="187"/>
      <c r="AH39" s="187"/>
      <c r="AI39" s="187"/>
      <c r="AJ39" s="187"/>
      <c r="AK39" s="187"/>
      <c r="AL39" s="187"/>
      <c r="AM39" s="187"/>
      <c r="AN39" s="187"/>
      <c r="AO39" s="187"/>
      <c r="AP39" s="187"/>
      <c r="AQ39" s="187"/>
      <c r="AR39" s="187"/>
      <c r="AS39" s="187"/>
      <c r="AT39" s="187"/>
      <c r="AU39" s="342"/>
      <c r="AV39" s="228"/>
      <c r="AW39" s="187"/>
      <c r="AX39" s="187"/>
      <c r="AY39" s="187"/>
      <c r="AZ39" s="187"/>
      <c r="BA39" s="187"/>
      <c r="BB39" s="187"/>
      <c r="BC39" s="187"/>
      <c r="BD39" s="187"/>
      <c r="BE39" s="342"/>
      <c r="BF39" s="228"/>
      <c r="BG39" s="187"/>
      <c r="BH39" s="187"/>
      <c r="BI39" s="187"/>
      <c r="BJ39" s="187"/>
      <c r="BK39" s="187"/>
      <c r="BL39" s="187"/>
      <c r="BM39" s="187"/>
      <c r="BN39" s="187"/>
      <c r="BO39" s="187"/>
      <c r="BP39" s="187"/>
      <c r="BQ39" s="187"/>
      <c r="BR39" s="187"/>
      <c r="BS39" s="187"/>
      <c r="BT39" s="342"/>
      <c r="BU39" s="228"/>
      <c r="BV39" s="187"/>
      <c r="BW39" s="374"/>
      <c r="BX39" s="187"/>
      <c r="BY39" s="342"/>
      <c r="BZ39" s="228"/>
      <c r="CA39" s="187"/>
      <c r="CB39" s="374"/>
      <c r="CC39" s="229"/>
      <c r="CD39" s="187"/>
      <c r="CE39" s="187"/>
      <c r="CF39" s="225"/>
      <c r="CG39" s="342"/>
      <c r="CH39" s="228"/>
      <c r="CI39" s="187"/>
      <c r="CJ39" s="187"/>
      <c r="CK39" s="342"/>
      <c r="CL39" s="187"/>
      <c r="CM39" s="187"/>
      <c r="CN39" s="187"/>
      <c r="CO39" s="187"/>
      <c r="CP39" s="342"/>
      <c r="CQ39" s="187"/>
      <c r="CR39" s="187"/>
      <c r="CS39" s="187"/>
      <c r="CT39" s="187"/>
      <c r="CU39" s="187"/>
      <c r="CV39" s="187"/>
      <c r="CW39" s="342"/>
      <c r="CX39" s="187"/>
      <c r="CY39" s="187"/>
      <c r="CZ39" s="379"/>
      <c r="DA39" s="228"/>
      <c r="DB39" s="228"/>
      <c r="DC39" s="187"/>
      <c r="DD39" s="187"/>
      <c r="DE39" s="490"/>
      <c r="DF39" s="379"/>
      <c r="DG39" s="228"/>
      <c r="DH39" s="392"/>
      <c r="DI39" s="392"/>
      <c r="DJ39" s="392"/>
      <c r="DK39" s="392"/>
      <c r="DL39" s="392"/>
      <c r="DM39" s="392"/>
      <c r="DN39" s="392"/>
      <c r="DO39" s="392"/>
      <c r="DP39" s="392"/>
      <c r="DQ39" s="392"/>
      <c r="DR39" s="392"/>
      <c r="DS39" s="392"/>
      <c r="DT39" s="392"/>
      <c r="DU39" s="392"/>
      <c r="DV39" s="392"/>
      <c r="DW39" s="392"/>
      <c r="DX39" s="392"/>
      <c r="DY39" s="392"/>
      <c r="DZ39" s="392"/>
      <c r="EA39" s="392"/>
      <c r="EB39" s="392"/>
      <c r="EC39" s="392"/>
      <c r="ED39" s="392"/>
      <c r="EE39" s="392"/>
      <c r="EF39" s="392"/>
      <c r="EG39" s="392"/>
      <c r="EH39" s="392"/>
      <c r="EI39" s="392"/>
      <c r="EJ39" s="392"/>
      <c r="EK39" s="392"/>
      <c r="EL39" s="392"/>
      <c r="EM39" s="392"/>
      <c r="EN39" s="392"/>
      <c r="EO39" s="404">
        <f>IF(SUM(DH39:EN39)=0,"",SUM(DH39:EN39))</f>
      </c>
      <c r="EP39" s="374"/>
      <c r="EQ39" s="286"/>
      <c r="ER39" s="228"/>
      <c r="ET39" s="296"/>
      <c r="EV39" s="228"/>
      <c r="EW39" s="434">
        <f t="shared" si="80"/>
      </c>
      <c r="EX39" s="434">
        <f t="shared" si="22"/>
      </c>
      <c r="EY39" s="434">
        <f t="shared" si="23"/>
      </c>
      <c r="EZ39" s="434">
        <f t="shared" si="24"/>
      </c>
      <c r="FA39" s="434">
        <f t="shared" si="25"/>
      </c>
      <c r="FB39" s="434">
        <f t="shared" si="26"/>
      </c>
      <c r="FC39" s="434">
        <f t="shared" si="27"/>
      </c>
      <c r="FD39" s="434">
        <f t="shared" si="28"/>
      </c>
      <c r="FE39" s="434">
        <f t="shared" si="29"/>
      </c>
      <c r="FF39" s="434">
        <f t="shared" si="30"/>
      </c>
      <c r="FG39" s="434">
        <f t="shared" si="31"/>
      </c>
      <c r="FH39" s="434">
        <f t="shared" si="32"/>
      </c>
      <c r="FI39" s="434">
        <f t="shared" si="33"/>
      </c>
      <c r="FJ39" s="434">
        <f t="shared" si="34"/>
      </c>
      <c r="FK39" s="434">
        <f t="shared" si="35"/>
      </c>
      <c r="FL39" s="434">
        <f t="shared" si="36"/>
      </c>
      <c r="FM39" s="434">
        <f t="shared" si="37"/>
      </c>
      <c r="FN39" s="434">
        <f t="shared" si="38"/>
      </c>
      <c r="FO39" s="434">
        <f t="shared" si="39"/>
      </c>
      <c r="FP39" s="434">
        <f t="shared" si="40"/>
      </c>
      <c r="FQ39" s="434">
        <f t="shared" si="41"/>
      </c>
      <c r="FR39" s="434">
        <f t="shared" si="42"/>
      </c>
      <c r="FS39" s="434">
        <f t="shared" si="43"/>
      </c>
      <c r="FT39" s="434">
        <f t="shared" si="44"/>
      </c>
      <c r="FU39" s="434">
        <f t="shared" si="45"/>
      </c>
      <c r="FV39" s="434">
        <f t="shared" si="46"/>
      </c>
      <c r="FW39" s="434">
        <f t="shared" si="47"/>
      </c>
      <c r="FX39" s="434">
        <f t="shared" si="48"/>
      </c>
      <c r="FY39" s="434">
        <f t="shared" si="49"/>
      </c>
      <c r="FZ39" s="434">
        <f t="shared" si="50"/>
      </c>
      <c r="GA39" s="434">
        <f t="shared" si="51"/>
      </c>
      <c r="GB39" s="434">
        <f t="shared" si="52"/>
      </c>
      <c r="GC39" s="434">
        <f t="shared" si="53"/>
      </c>
      <c r="GD39" s="434">
        <f t="shared" si="54"/>
      </c>
      <c r="GE39" s="434">
        <f t="shared" si="55"/>
      </c>
      <c r="GF39" s="434">
        <f t="shared" si="56"/>
      </c>
      <c r="GG39" s="434">
        <f t="shared" si="57"/>
      </c>
      <c r="GH39" s="434">
        <f t="shared" si="58"/>
      </c>
      <c r="GI39" s="434">
        <f t="shared" si="59"/>
      </c>
      <c r="GJ39" s="434">
        <f t="shared" si="60"/>
      </c>
      <c r="GK39" s="434">
        <f t="shared" si="61"/>
      </c>
      <c r="GL39" s="434">
        <f t="shared" si="62"/>
      </c>
      <c r="GM39" s="434">
        <f t="shared" si="63"/>
      </c>
      <c r="GN39" s="434">
        <f t="shared" si="64"/>
      </c>
      <c r="GO39" s="434">
        <f t="shared" si="65"/>
      </c>
      <c r="GP39" s="434">
        <f t="shared" si="66"/>
      </c>
      <c r="GQ39" s="434">
        <f t="shared" si="67"/>
      </c>
      <c r="GR39" s="434">
        <f t="shared" si="68"/>
      </c>
      <c r="GS39" s="434">
        <f t="shared" si="69"/>
      </c>
      <c r="GT39" s="434">
        <f t="shared" si="70"/>
      </c>
      <c r="GU39" s="434">
        <f t="shared" si="71"/>
      </c>
      <c r="GV39" s="434">
        <f t="shared" si="72"/>
      </c>
      <c r="GW39" s="434">
        <f t="shared" si="73"/>
      </c>
      <c r="GX39" s="434">
        <f t="shared" si="74"/>
      </c>
      <c r="GY39" s="434">
        <f t="shared" si="75"/>
      </c>
      <c r="GZ39" s="434">
        <f t="shared" si="76"/>
      </c>
      <c r="HA39" s="434">
        <f t="shared" si="77"/>
      </c>
      <c r="HB39" s="434">
        <f t="shared" si="78"/>
      </c>
      <c r="HC39" s="434">
        <f t="shared" si="79"/>
      </c>
    </row>
    <row r="40" spans="4:211" ht="25.5">
      <c r="D40" s="360" t="s">
        <v>28</v>
      </c>
      <c r="E40" s="292" t="s">
        <v>378</v>
      </c>
      <c r="F40" s="229"/>
      <c r="J40" s="341"/>
      <c r="K40" s="237"/>
      <c r="L40" s="237"/>
      <c r="M40" s="341"/>
      <c r="N40" s="341"/>
      <c r="O40" s="342"/>
      <c r="P40" s="229"/>
      <c r="Q40" s="343">
        <v>1</v>
      </c>
      <c r="R40" s="344">
        <v>0</v>
      </c>
      <c r="S40" s="344">
        <v>0</v>
      </c>
      <c r="T40" s="229"/>
      <c r="U40" s="345"/>
      <c r="V40" s="345"/>
      <c r="W40" s="345"/>
      <c r="X40" s="382">
        <f t="shared" si="19"/>
      </c>
      <c r="Y40" s="223">
        <f t="shared" si="20"/>
      </c>
      <c r="Z40" s="382">
        <f t="shared" si="21"/>
      </c>
      <c r="AA40" s="286"/>
      <c r="AB40" s="229"/>
      <c r="AC40" s="187"/>
      <c r="AD40" s="187"/>
      <c r="AE40" s="187"/>
      <c r="AF40" s="187"/>
      <c r="AG40" s="187"/>
      <c r="AH40" s="187"/>
      <c r="AI40" s="187"/>
      <c r="AJ40" s="187"/>
      <c r="AK40" s="187"/>
      <c r="AL40" s="187"/>
      <c r="AM40" s="187"/>
      <c r="AN40" s="187"/>
      <c r="AO40" s="187"/>
      <c r="AP40" s="187"/>
      <c r="AQ40" s="187"/>
      <c r="AR40" s="187"/>
      <c r="AS40" s="187"/>
      <c r="AT40" s="187"/>
      <c r="AU40" s="342"/>
      <c r="AV40" s="229"/>
      <c r="AW40" s="187"/>
      <c r="AX40" s="187"/>
      <c r="AY40" s="187"/>
      <c r="AZ40" s="187"/>
      <c r="BA40" s="187"/>
      <c r="BB40" s="187"/>
      <c r="BC40" s="187"/>
      <c r="BD40" s="187"/>
      <c r="BE40" s="342"/>
      <c r="BF40" s="229"/>
      <c r="BG40" s="187"/>
      <c r="BH40" s="187"/>
      <c r="BI40" s="187"/>
      <c r="BJ40" s="187"/>
      <c r="BK40" s="187"/>
      <c r="BL40" s="187"/>
      <c r="BM40" s="187"/>
      <c r="BN40" s="187"/>
      <c r="BO40" s="187"/>
      <c r="BP40" s="187"/>
      <c r="BQ40" s="187"/>
      <c r="BR40" s="187"/>
      <c r="BS40" s="187"/>
      <c r="BT40" s="342"/>
      <c r="BU40" s="229"/>
      <c r="BV40" s="187"/>
      <c r="BW40" s="374"/>
      <c r="BX40" s="187"/>
      <c r="BY40" s="342"/>
      <c r="BZ40" s="229"/>
      <c r="CA40" s="187"/>
      <c r="CB40" s="374"/>
      <c r="CC40" s="229"/>
      <c r="CD40" s="187"/>
      <c r="CE40" s="187"/>
      <c r="CF40" s="225"/>
      <c r="CG40" s="342"/>
      <c r="CH40" s="229"/>
      <c r="CI40" s="187"/>
      <c r="CJ40" s="187"/>
      <c r="CK40" s="342"/>
      <c r="CL40" s="187"/>
      <c r="CM40" s="187"/>
      <c r="CN40" s="187"/>
      <c r="CO40" s="187"/>
      <c r="CP40" s="342"/>
      <c r="CQ40" s="187"/>
      <c r="CR40" s="187"/>
      <c r="CS40" s="187"/>
      <c r="CT40" s="187"/>
      <c r="CU40" s="187"/>
      <c r="CV40" s="187"/>
      <c r="CW40" s="342"/>
      <c r="CX40" s="187"/>
      <c r="CY40" s="187"/>
      <c r="CZ40" s="379"/>
      <c r="DA40" s="229"/>
      <c r="DB40" s="229"/>
      <c r="DC40" s="187"/>
      <c r="DD40" s="187"/>
      <c r="DE40" s="490"/>
      <c r="DF40" s="379"/>
      <c r="DG40" s="229"/>
      <c r="DH40" s="392"/>
      <c r="DI40" s="392"/>
      <c r="DJ40" s="392"/>
      <c r="DK40" s="392"/>
      <c r="DL40" s="392"/>
      <c r="DM40" s="392"/>
      <c r="DN40" s="392"/>
      <c r="DO40" s="392"/>
      <c r="DP40" s="392"/>
      <c r="DQ40" s="392"/>
      <c r="DR40" s="392"/>
      <c r="DS40" s="392"/>
      <c r="DT40" s="392"/>
      <c r="DU40" s="392"/>
      <c r="DV40" s="392"/>
      <c r="DW40" s="392"/>
      <c r="DX40" s="392"/>
      <c r="DY40" s="392"/>
      <c r="DZ40" s="392"/>
      <c r="EA40" s="392"/>
      <c r="EB40" s="392"/>
      <c r="EC40" s="392"/>
      <c r="ED40" s="392"/>
      <c r="EE40" s="392"/>
      <c r="EF40" s="392"/>
      <c r="EG40" s="392"/>
      <c r="EH40" s="392"/>
      <c r="EI40" s="392"/>
      <c r="EJ40" s="392"/>
      <c r="EK40" s="392"/>
      <c r="EL40" s="392"/>
      <c r="EM40" s="392"/>
      <c r="EN40" s="392"/>
      <c r="EO40" s="404">
        <f>IF(SUM(DH40:EN40)=0,"",SUM(DH40:EN40))</f>
      </c>
      <c r="EP40" s="374"/>
      <c r="EQ40" s="286"/>
      <c r="ER40" s="229"/>
      <c r="ET40" s="296"/>
      <c r="EV40" s="229"/>
      <c r="EW40" s="434">
        <f t="shared" si="80"/>
      </c>
      <c r="EX40" s="434">
        <f t="shared" si="22"/>
      </c>
      <c r="EY40" s="434">
        <f t="shared" si="23"/>
      </c>
      <c r="EZ40" s="434">
        <f t="shared" si="24"/>
      </c>
      <c r="FA40" s="434">
        <f t="shared" si="25"/>
      </c>
      <c r="FB40" s="434">
        <f t="shared" si="26"/>
      </c>
      <c r="FC40" s="434">
        <f t="shared" si="27"/>
      </c>
      <c r="FD40" s="434">
        <f t="shared" si="28"/>
      </c>
      <c r="FE40" s="434">
        <f t="shared" si="29"/>
      </c>
      <c r="FF40" s="434">
        <f t="shared" si="30"/>
      </c>
      <c r="FG40" s="434">
        <f t="shared" si="31"/>
      </c>
      <c r="FH40" s="434">
        <f t="shared" si="32"/>
      </c>
      <c r="FI40" s="434">
        <f t="shared" si="33"/>
      </c>
      <c r="FJ40" s="434">
        <f t="shared" si="34"/>
      </c>
      <c r="FK40" s="434">
        <f t="shared" si="35"/>
      </c>
      <c r="FL40" s="434">
        <f t="shared" si="36"/>
      </c>
      <c r="FM40" s="434">
        <f t="shared" si="37"/>
      </c>
      <c r="FN40" s="434">
        <f t="shared" si="38"/>
      </c>
      <c r="FO40" s="434">
        <f t="shared" si="39"/>
      </c>
      <c r="FP40" s="434">
        <f t="shared" si="40"/>
      </c>
      <c r="FQ40" s="434">
        <f t="shared" si="41"/>
      </c>
      <c r="FR40" s="434">
        <f t="shared" si="42"/>
      </c>
      <c r="FS40" s="434">
        <f t="shared" si="43"/>
      </c>
      <c r="FT40" s="434">
        <f t="shared" si="44"/>
      </c>
      <c r="FU40" s="434">
        <f t="shared" si="45"/>
      </c>
      <c r="FV40" s="434">
        <f t="shared" si="46"/>
      </c>
      <c r="FW40" s="434">
        <f t="shared" si="47"/>
      </c>
      <c r="FX40" s="434">
        <f t="shared" si="48"/>
      </c>
      <c r="FY40" s="434">
        <f t="shared" si="49"/>
      </c>
      <c r="FZ40" s="434">
        <f t="shared" si="50"/>
      </c>
      <c r="GA40" s="434">
        <f t="shared" si="51"/>
      </c>
      <c r="GB40" s="434">
        <f t="shared" si="52"/>
      </c>
      <c r="GC40" s="434">
        <f t="shared" si="53"/>
      </c>
      <c r="GD40" s="434">
        <f t="shared" si="54"/>
      </c>
      <c r="GE40" s="434">
        <f t="shared" si="55"/>
      </c>
      <c r="GF40" s="434">
        <f t="shared" si="56"/>
      </c>
      <c r="GG40" s="434">
        <f t="shared" si="57"/>
      </c>
      <c r="GH40" s="434">
        <f t="shared" si="58"/>
      </c>
      <c r="GI40" s="434">
        <f t="shared" si="59"/>
      </c>
      <c r="GJ40" s="434">
        <f t="shared" si="60"/>
      </c>
      <c r="GK40" s="434">
        <f t="shared" si="61"/>
      </c>
      <c r="GL40" s="434">
        <f t="shared" si="62"/>
      </c>
      <c r="GM40" s="434">
        <f t="shared" si="63"/>
      </c>
      <c r="GN40" s="434">
        <f t="shared" si="64"/>
      </c>
      <c r="GO40" s="434">
        <f t="shared" si="65"/>
      </c>
      <c r="GP40" s="434">
        <f t="shared" si="66"/>
      </c>
      <c r="GQ40" s="434">
        <f t="shared" si="67"/>
      </c>
      <c r="GR40" s="434">
        <f t="shared" si="68"/>
      </c>
      <c r="GS40" s="434">
        <f t="shared" si="69"/>
      </c>
      <c r="GT40" s="434">
        <f t="shared" si="70"/>
      </c>
      <c r="GU40" s="434">
        <f t="shared" si="71"/>
      </c>
      <c r="GV40" s="434">
        <f t="shared" si="72"/>
      </c>
      <c r="GW40" s="434">
        <f t="shared" si="73"/>
      </c>
      <c r="GX40" s="434">
        <f t="shared" si="74"/>
      </c>
      <c r="GY40" s="434">
        <f t="shared" si="75"/>
      </c>
      <c r="GZ40" s="434">
        <f t="shared" si="76"/>
      </c>
      <c r="HA40" s="434">
        <f t="shared" si="77"/>
      </c>
      <c r="HB40" s="434">
        <f t="shared" si="78"/>
      </c>
      <c r="HC40" s="434">
        <f t="shared" si="79"/>
      </c>
    </row>
    <row r="41" spans="4:211" ht="12.75">
      <c r="D41" s="360" t="s">
        <v>129</v>
      </c>
      <c r="E41" s="292" t="s">
        <v>378</v>
      </c>
      <c r="F41" s="228"/>
      <c r="J41" s="341"/>
      <c r="K41" s="237"/>
      <c r="L41" s="237"/>
      <c r="M41" s="341"/>
      <c r="N41" s="341"/>
      <c r="O41" s="346"/>
      <c r="P41" s="228"/>
      <c r="Q41" s="343">
        <v>1</v>
      </c>
      <c r="R41" s="343">
        <v>1</v>
      </c>
      <c r="S41" s="344">
        <v>0</v>
      </c>
      <c r="T41" s="228"/>
      <c r="U41" s="345"/>
      <c r="V41" s="345"/>
      <c r="W41" s="345"/>
      <c r="X41" s="382">
        <f t="shared" si="19"/>
      </c>
      <c r="Y41" s="223">
        <f t="shared" si="20"/>
      </c>
      <c r="Z41" s="382">
        <f t="shared" si="21"/>
      </c>
      <c r="AA41" s="286"/>
      <c r="AB41" s="228"/>
      <c r="AC41" s="187"/>
      <c r="AD41" s="187"/>
      <c r="AE41" s="187"/>
      <c r="AF41" s="187"/>
      <c r="AG41" s="187"/>
      <c r="AH41" s="187"/>
      <c r="AI41" s="187"/>
      <c r="AJ41" s="187"/>
      <c r="AK41" s="187"/>
      <c r="AL41" s="187"/>
      <c r="AM41" s="187"/>
      <c r="AN41" s="187"/>
      <c r="AO41" s="187"/>
      <c r="AP41" s="187"/>
      <c r="AQ41" s="187"/>
      <c r="AR41" s="187"/>
      <c r="AS41" s="187"/>
      <c r="AT41" s="187"/>
      <c r="AU41" s="342"/>
      <c r="AV41" s="228"/>
      <c r="AW41" s="187"/>
      <c r="AX41" s="187"/>
      <c r="AY41" s="187"/>
      <c r="AZ41" s="187"/>
      <c r="BA41" s="187"/>
      <c r="BB41" s="187"/>
      <c r="BC41" s="187"/>
      <c r="BD41" s="187"/>
      <c r="BE41" s="342"/>
      <c r="BF41" s="228"/>
      <c r="BG41" s="187"/>
      <c r="BH41" s="187"/>
      <c r="BI41" s="187"/>
      <c r="BJ41" s="187"/>
      <c r="BK41" s="187"/>
      <c r="BL41" s="187"/>
      <c r="BM41" s="187"/>
      <c r="BN41" s="187"/>
      <c r="BO41" s="187"/>
      <c r="BP41" s="187"/>
      <c r="BQ41" s="187"/>
      <c r="BR41" s="187"/>
      <c r="BS41" s="187"/>
      <c r="BT41" s="342"/>
      <c r="BU41" s="228"/>
      <c r="BV41" s="187"/>
      <c r="BW41" s="374"/>
      <c r="BX41" s="187"/>
      <c r="BY41" s="342"/>
      <c r="BZ41" s="228"/>
      <c r="CA41" s="187"/>
      <c r="CB41" s="374"/>
      <c r="CC41" s="229"/>
      <c r="CD41" s="187"/>
      <c r="CE41" s="187"/>
      <c r="CF41" s="225"/>
      <c r="CG41" s="342"/>
      <c r="CH41" s="228"/>
      <c r="CI41" s="187"/>
      <c r="CJ41" s="187"/>
      <c r="CK41" s="342"/>
      <c r="CL41" s="187"/>
      <c r="CM41" s="187"/>
      <c r="CN41" s="187"/>
      <c r="CO41" s="187"/>
      <c r="CP41" s="342"/>
      <c r="CQ41" s="187"/>
      <c r="CR41" s="187"/>
      <c r="CS41" s="187"/>
      <c r="CT41" s="187"/>
      <c r="CU41" s="187"/>
      <c r="CV41" s="187"/>
      <c r="CW41" s="342"/>
      <c r="CX41" s="187"/>
      <c r="CY41" s="187"/>
      <c r="CZ41" s="379"/>
      <c r="DA41" s="228"/>
      <c r="DB41" s="228"/>
      <c r="DC41" s="187"/>
      <c r="DD41" s="187"/>
      <c r="DE41" s="490"/>
      <c r="DF41" s="379"/>
      <c r="DG41" s="228"/>
      <c r="DH41" s="392"/>
      <c r="DI41" s="392"/>
      <c r="DJ41" s="392"/>
      <c r="DK41" s="392"/>
      <c r="DL41" s="392"/>
      <c r="DM41" s="392"/>
      <c r="DN41" s="392"/>
      <c r="DO41" s="392"/>
      <c r="DP41" s="392"/>
      <c r="DQ41" s="392"/>
      <c r="DR41" s="392"/>
      <c r="DS41" s="392"/>
      <c r="DT41" s="392"/>
      <c r="DU41" s="392"/>
      <c r="DV41" s="392"/>
      <c r="DW41" s="392"/>
      <c r="DX41" s="392"/>
      <c r="DY41" s="392"/>
      <c r="DZ41" s="392"/>
      <c r="EA41" s="392"/>
      <c r="EB41" s="392"/>
      <c r="EC41" s="392"/>
      <c r="ED41" s="392"/>
      <c r="EE41" s="392"/>
      <c r="EF41" s="392"/>
      <c r="EG41" s="392"/>
      <c r="EH41" s="392"/>
      <c r="EI41" s="392"/>
      <c r="EJ41" s="392"/>
      <c r="EK41" s="392"/>
      <c r="EL41" s="392"/>
      <c r="EM41" s="392"/>
      <c r="EN41" s="392"/>
      <c r="EO41" s="404">
        <f>IF(SUM(DH41:EN41)=0,"",SUM(DH41:EN41))</f>
      </c>
      <c r="EP41" s="374"/>
      <c r="EQ41" s="286"/>
      <c r="ER41" s="228"/>
      <c r="ET41" s="296"/>
      <c r="EV41" s="228"/>
      <c r="EW41" s="434">
        <f t="shared" si="80"/>
      </c>
      <c r="EX41" s="434">
        <f t="shared" si="22"/>
      </c>
      <c r="EY41" s="434">
        <f t="shared" si="23"/>
      </c>
      <c r="EZ41" s="434">
        <f t="shared" si="24"/>
      </c>
      <c r="FA41" s="434">
        <f t="shared" si="25"/>
      </c>
      <c r="FB41" s="434">
        <f t="shared" si="26"/>
      </c>
      <c r="FC41" s="434">
        <f t="shared" si="27"/>
      </c>
      <c r="FD41" s="434">
        <f t="shared" si="28"/>
      </c>
      <c r="FE41" s="434">
        <f t="shared" si="29"/>
      </c>
      <c r="FF41" s="434">
        <f t="shared" si="30"/>
      </c>
      <c r="FG41" s="434">
        <f t="shared" si="31"/>
      </c>
      <c r="FH41" s="434">
        <f t="shared" si="32"/>
      </c>
      <c r="FI41" s="434">
        <f t="shared" si="33"/>
      </c>
      <c r="FJ41" s="434">
        <f t="shared" si="34"/>
      </c>
      <c r="FK41" s="434">
        <f t="shared" si="35"/>
      </c>
      <c r="FL41" s="434">
        <f t="shared" si="36"/>
      </c>
      <c r="FM41" s="434">
        <f t="shared" si="37"/>
      </c>
      <c r="FN41" s="434">
        <f t="shared" si="38"/>
      </c>
      <c r="FO41" s="434">
        <f t="shared" si="39"/>
      </c>
      <c r="FP41" s="434">
        <f t="shared" si="40"/>
      </c>
      <c r="FQ41" s="434">
        <f t="shared" si="41"/>
      </c>
      <c r="FR41" s="434">
        <f t="shared" si="42"/>
      </c>
      <c r="FS41" s="434">
        <f t="shared" si="43"/>
      </c>
      <c r="FT41" s="434">
        <f t="shared" si="44"/>
      </c>
      <c r="FU41" s="434">
        <f t="shared" si="45"/>
      </c>
      <c r="FV41" s="434">
        <f t="shared" si="46"/>
      </c>
      <c r="FW41" s="434">
        <f t="shared" si="47"/>
      </c>
      <c r="FX41" s="434">
        <f t="shared" si="48"/>
      </c>
      <c r="FY41" s="434">
        <f t="shared" si="49"/>
      </c>
      <c r="FZ41" s="434">
        <f t="shared" si="50"/>
      </c>
      <c r="GA41" s="434">
        <f t="shared" si="51"/>
      </c>
      <c r="GB41" s="434">
        <f t="shared" si="52"/>
      </c>
      <c r="GC41" s="434">
        <f t="shared" si="53"/>
      </c>
      <c r="GD41" s="434">
        <f t="shared" si="54"/>
      </c>
      <c r="GE41" s="434">
        <f t="shared" si="55"/>
      </c>
      <c r="GF41" s="434">
        <f t="shared" si="56"/>
      </c>
      <c r="GG41" s="434">
        <f t="shared" si="57"/>
      </c>
      <c r="GH41" s="434">
        <f t="shared" si="58"/>
      </c>
      <c r="GI41" s="434">
        <f t="shared" si="59"/>
      </c>
      <c r="GJ41" s="434">
        <f t="shared" si="60"/>
      </c>
      <c r="GK41" s="434">
        <f t="shared" si="61"/>
      </c>
      <c r="GL41" s="434">
        <f t="shared" si="62"/>
      </c>
      <c r="GM41" s="434">
        <f t="shared" si="63"/>
      </c>
      <c r="GN41" s="434">
        <f t="shared" si="64"/>
      </c>
      <c r="GO41" s="434">
        <f t="shared" si="65"/>
      </c>
      <c r="GP41" s="434">
        <f t="shared" si="66"/>
      </c>
      <c r="GQ41" s="434">
        <f t="shared" si="67"/>
      </c>
      <c r="GR41" s="434">
        <f t="shared" si="68"/>
      </c>
      <c r="GS41" s="434">
        <f t="shared" si="69"/>
      </c>
      <c r="GT41" s="434">
        <f t="shared" si="70"/>
      </c>
      <c r="GU41" s="434">
        <f t="shared" si="71"/>
      </c>
      <c r="GV41" s="434">
        <f t="shared" si="72"/>
      </c>
      <c r="GW41" s="434">
        <f t="shared" si="73"/>
      </c>
      <c r="GX41" s="434">
        <f t="shared" si="74"/>
      </c>
      <c r="GY41" s="434">
        <f t="shared" si="75"/>
      </c>
      <c r="GZ41" s="434">
        <f t="shared" si="76"/>
      </c>
      <c r="HA41" s="434">
        <f t="shared" si="77"/>
      </c>
      <c r="HB41" s="434">
        <f t="shared" si="78"/>
      </c>
      <c r="HC41" s="434">
        <f t="shared" si="79"/>
      </c>
    </row>
    <row r="42" spans="4:211" ht="12.75">
      <c r="D42" s="360" t="s">
        <v>114</v>
      </c>
      <c r="E42" s="292" t="s">
        <v>378</v>
      </c>
      <c r="F42" s="229"/>
      <c r="J42" s="341"/>
      <c r="K42" s="237"/>
      <c r="L42" s="237"/>
      <c r="M42" s="341"/>
      <c r="N42" s="341"/>
      <c r="O42" s="342"/>
      <c r="P42" s="229"/>
      <c r="Q42" s="343">
        <v>1</v>
      </c>
      <c r="R42" s="343">
        <v>2</v>
      </c>
      <c r="S42" s="344">
        <v>0</v>
      </c>
      <c r="T42" s="229"/>
      <c r="U42" s="345"/>
      <c r="V42" s="345"/>
      <c r="W42" s="345"/>
      <c r="X42" s="382">
        <f t="shared" si="19"/>
      </c>
      <c r="Y42" s="223">
        <f t="shared" si="20"/>
      </c>
      <c r="Z42" s="382">
        <f t="shared" si="21"/>
      </c>
      <c r="AA42" s="286"/>
      <c r="AB42" s="229"/>
      <c r="AC42" s="187"/>
      <c r="AD42" s="187"/>
      <c r="AE42" s="187"/>
      <c r="AF42" s="187"/>
      <c r="AG42" s="187"/>
      <c r="AH42" s="187"/>
      <c r="AI42" s="187"/>
      <c r="AJ42" s="187"/>
      <c r="AK42" s="187"/>
      <c r="AL42" s="187"/>
      <c r="AM42" s="187"/>
      <c r="AN42" s="187"/>
      <c r="AO42" s="187"/>
      <c r="AP42" s="187"/>
      <c r="AQ42" s="187"/>
      <c r="AR42" s="187"/>
      <c r="AS42" s="187"/>
      <c r="AT42" s="187"/>
      <c r="AU42" s="342"/>
      <c r="AV42" s="229"/>
      <c r="AW42" s="187"/>
      <c r="AX42" s="187"/>
      <c r="AY42" s="187"/>
      <c r="AZ42" s="187"/>
      <c r="BA42" s="187"/>
      <c r="BB42" s="187"/>
      <c r="BC42" s="187"/>
      <c r="BD42" s="187"/>
      <c r="BE42" s="342"/>
      <c r="BF42" s="229"/>
      <c r="BG42" s="187"/>
      <c r="BH42" s="187"/>
      <c r="BI42" s="187"/>
      <c r="BJ42" s="187"/>
      <c r="BK42" s="187"/>
      <c r="BL42" s="187"/>
      <c r="BM42" s="187"/>
      <c r="BN42" s="187"/>
      <c r="BO42" s="187"/>
      <c r="BP42" s="187"/>
      <c r="BQ42" s="187"/>
      <c r="BR42" s="187"/>
      <c r="BS42" s="187"/>
      <c r="BT42" s="342"/>
      <c r="BU42" s="229"/>
      <c r="BV42" s="187"/>
      <c r="BW42" s="374"/>
      <c r="BX42" s="187"/>
      <c r="BY42" s="342"/>
      <c r="BZ42" s="229"/>
      <c r="CA42" s="187"/>
      <c r="CB42" s="374"/>
      <c r="CC42" s="229"/>
      <c r="CD42" s="187"/>
      <c r="CE42" s="187"/>
      <c r="CF42" s="225"/>
      <c r="CG42" s="342"/>
      <c r="CH42" s="229"/>
      <c r="CI42" s="187"/>
      <c r="CJ42" s="187"/>
      <c r="CK42" s="342"/>
      <c r="CL42" s="187"/>
      <c r="CM42" s="187"/>
      <c r="CN42" s="187"/>
      <c r="CO42" s="187"/>
      <c r="CP42" s="342"/>
      <c r="CQ42" s="187"/>
      <c r="CR42" s="187"/>
      <c r="CS42" s="187"/>
      <c r="CT42" s="187"/>
      <c r="CU42" s="187"/>
      <c r="CV42" s="187"/>
      <c r="CW42" s="342"/>
      <c r="CX42" s="187"/>
      <c r="CY42" s="187"/>
      <c r="CZ42" s="379"/>
      <c r="DA42" s="229"/>
      <c r="DB42" s="229"/>
      <c r="DC42" s="187"/>
      <c r="DD42" s="187"/>
      <c r="DE42" s="490"/>
      <c r="DF42" s="379"/>
      <c r="DG42" s="229"/>
      <c r="DH42" s="392"/>
      <c r="DI42" s="392"/>
      <c r="DJ42" s="392"/>
      <c r="DK42" s="392"/>
      <c r="DL42" s="392"/>
      <c r="DM42" s="392"/>
      <c r="DN42" s="392"/>
      <c r="DO42" s="392"/>
      <c r="DP42" s="392"/>
      <c r="DQ42" s="392"/>
      <c r="DR42" s="392"/>
      <c r="DS42" s="392"/>
      <c r="DT42" s="392"/>
      <c r="DU42" s="392"/>
      <c r="DV42" s="392"/>
      <c r="DW42" s="392"/>
      <c r="DX42" s="392"/>
      <c r="DY42" s="392"/>
      <c r="DZ42" s="392"/>
      <c r="EA42" s="392"/>
      <c r="EB42" s="392"/>
      <c r="EC42" s="392"/>
      <c r="ED42" s="392"/>
      <c r="EE42" s="392"/>
      <c r="EF42" s="392"/>
      <c r="EG42" s="392"/>
      <c r="EH42" s="392"/>
      <c r="EI42" s="392"/>
      <c r="EJ42" s="392"/>
      <c r="EK42" s="392"/>
      <c r="EL42" s="392"/>
      <c r="EM42" s="392"/>
      <c r="EN42" s="392"/>
      <c r="EO42" s="404">
        <f>IF(SUM(DH42:EN42)=0,"",SUM(DH42:EN42))</f>
      </c>
      <c r="EP42" s="374"/>
      <c r="EQ42" s="286"/>
      <c r="ER42" s="229"/>
      <c r="ET42" s="296"/>
      <c r="EV42" s="229"/>
      <c r="EW42" s="434">
        <f t="shared" si="80"/>
      </c>
      <c r="EX42" s="434">
        <f t="shared" si="22"/>
      </c>
      <c r="EY42" s="434">
        <f t="shared" si="23"/>
      </c>
      <c r="EZ42" s="434">
        <f t="shared" si="24"/>
      </c>
      <c r="FA42" s="434">
        <f t="shared" si="25"/>
      </c>
      <c r="FB42" s="434">
        <f t="shared" si="26"/>
      </c>
      <c r="FC42" s="434">
        <f t="shared" si="27"/>
      </c>
      <c r="FD42" s="434">
        <f t="shared" si="28"/>
      </c>
      <c r="FE42" s="434">
        <f t="shared" si="29"/>
      </c>
      <c r="FF42" s="434">
        <f t="shared" si="30"/>
      </c>
      <c r="FG42" s="434">
        <f t="shared" si="31"/>
      </c>
      <c r="FH42" s="434">
        <f t="shared" si="32"/>
      </c>
      <c r="FI42" s="434">
        <f t="shared" si="33"/>
      </c>
      <c r="FJ42" s="434">
        <f t="shared" si="34"/>
      </c>
      <c r="FK42" s="434">
        <f t="shared" si="35"/>
      </c>
      <c r="FL42" s="434">
        <f t="shared" si="36"/>
      </c>
      <c r="FM42" s="434">
        <f t="shared" si="37"/>
      </c>
      <c r="FN42" s="434">
        <f t="shared" si="38"/>
      </c>
      <c r="FO42" s="434">
        <f t="shared" si="39"/>
      </c>
      <c r="FP42" s="434">
        <f t="shared" si="40"/>
      </c>
      <c r="FQ42" s="434">
        <f t="shared" si="41"/>
      </c>
      <c r="FR42" s="434">
        <f t="shared" si="42"/>
      </c>
      <c r="FS42" s="434">
        <f t="shared" si="43"/>
      </c>
      <c r="FT42" s="434">
        <f t="shared" si="44"/>
      </c>
      <c r="FU42" s="434">
        <f t="shared" si="45"/>
      </c>
      <c r="FV42" s="434">
        <f t="shared" si="46"/>
      </c>
      <c r="FW42" s="434">
        <f t="shared" si="47"/>
      </c>
      <c r="FX42" s="434">
        <f t="shared" si="48"/>
      </c>
      <c r="FY42" s="434">
        <f t="shared" si="49"/>
      </c>
      <c r="FZ42" s="434">
        <f t="shared" si="50"/>
      </c>
      <c r="GA42" s="434">
        <f t="shared" si="51"/>
      </c>
      <c r="GB42" s="434">
        <f t="shared" si="52"/>
      </c>
      <c r="GC42" s="434">
        <f t="shared" si="53"/>
      </c>
      <c r="GD42" s="434">
        <f t="shared" si="54"/>
      </c>
      <c r="GE42" s="434">
        <f t="shared" si="55"/>
      </c>
      <c r="GF42" s="434">
        <f t="shared" si="56"/>
      </c>
      <c r="GG42" s="434">
        <f t="shared" si="57"/>
      </c>
      <c r="GH42" s="434">
        <f t="shared" si="58"/>
      </c>
      <c r="GI42" s="434">
        <f t="shared" si="59"/>
      </c>
      <c r="GJ42" s="434">
        <f t="shared" si="60"/>
      </c>
      <c r="GK42" s="434">
        <f t="shared" si="61"/>
      </c>
      <c r="GL42" s="434">
        <f t="shared" si="62"/>
      </c>
      <c r="GM42" s="434">
        <f t="shared" si="63"/>
      </c>
      <c r="GN42" s="434">
        <f t="shared" si="64"/>
      </c>
      <c r="GO42" s="434">
        <f t="shared" si="65"/>
      </c>
      <c r="GP42" s="434">
        <f t="shared" si="66"/>
      </c>
      <c r="GQ42" s="434">
        <f t="shared" si="67"/>
      </c>
      <c r="GR42" s="434">
        <f t="shared" si="68"/>
      </c>
      <c r="GS42" s="434">
        <f t="shared" si="69"/>
      </c>
      <c r="GT42" s="434">
        <f t="shared" si="70"/>
      </c>
      <c r="GU42" s="434">
        <f t="shared" si="71"/>
      </c>
      <c r="GV42" s="434">
        <f t="shared" si="72"/>
      </c>
      <c r="GW42" s="434">
        <f t="shared" si="73"/>
      </c>
      <c r="GX42" s="434">
        <f t="shared" si="74"/>
      </c>
      <c r="GY42" s="434">
        <f t="shared" si="75"/>
      </c>
      <c r="GZ42" s="434">
        <f t="shared" si="76"/>
      </c>
      <c r="HA42" s="434">
        <f t="shared" si="77"/>
      </c>
      <c r="HB42" s="434">
        <f t="shared" si="78"/>
      </c>
      <c r="HC42" s="434">
        <f t="shared" si="79"/>
      </c>
    </row>
    <row r="43" spans="2:211" ht="39">
      <c r="B43" s="536" t="s">
        <v>842</v>
      </c>
      <c r="D43" s="473" t="s">
        <v>218</v>
      </c>
      <c r="E43" s="292" t="s">
        <v>378</v>
      </c>
      <c r="F43" s="229"/>
      <c r="G43" s="353">
        <v>1</v>
      </c>
      <c r="H43" s="353">
        <v>1</v>
      </c>
      <c r="I43" s="355">
        <v>1</v>
      </c>
      <c r="J43" s="349">
        <v>1</v>
      </c>
      <c r="K43" s="354" t="s">
        <v>675</v>
      </c>
      <c r="L43" s="502" t="s">
        <v>676</v>
      </c>
      <c r="M43" s="349"/>
      <c r="N43" s="349">
        <v>15</v>
      </c>
      <c r="O43" s="342"/>
      <c r="P43" s="229"/>
      <c r="Q43" s="344">
        <v>0</v>
      </c>
      <c r="R43" s="351">
        <v>2</v>
      </c>
      <c r="S43" s="344">
        <v>0</v>
      </c>
      <c r="T43" s="229"/>
      <c r="U43" s="345">
        <v>4900</v>
      </c>
      <c r="V43" s="399">
        <v>50</v>
      </c>
      <c r="W43" s="345">
        <v>0</v>
      </c>
      <c r="X43" s="382">
        <f t="shared" si="19"/>
      </c>
      <c r="Y43" s="223">
        <f t="shared" si="20"/>
        <v>0.01020408163265306</v>
      </c>
      <c r="Z43" s="382">
        <f t="shared" si="21"/>
        <v>23</v>
      </c>
      <c r="AA43" s="357" t="s">
        <v>677</v>
      </c>
      <c r="AB43" s="229"/>
      <c r="AC43" s="187"/>
      <c r="AD43" s="187"/>
      <c r="AE43" s="187"/>
      <c r="AF43" s="187"/>
      <c r="AG43" s="187"/>
      <c r="AH43" s="187"/>
      <c r="AI43" s="187"/>
      <c r="AJ43" s="187"/>
      <c r="AK43" s="187"/>
      <c r="AL43" s="187"/>
      <c r="AM43" s="187"/>
      <c r="AN43" s="187"/>
      <c r="AO43" s="187"/>
      <c r="AP43" s="187"/>
      <c r="AQ43" s="187"/>
      <c r="AR43" s="187"/>
      <c r="AS43" s="187"/>
      <c r="AT43" s="187"/>
      <c r="AU43" s="342"/>
      <c r="AV43" s="229"/>
      <c r="AW43" s="187">
        <v>1</v>
      </c>
      <c r="AX43" s="187"/>
      <c r="AY43" s="187"/>
      <c r="AZ43" s="187"/>
      <c r="BA43" s="187"/>
      <c r="BB43" s="187"/>
      <c r="BC43" s="503">
        <v>1</v>
      </c>
      <c r="BD43" s="187"/>
      <c r="BE43" s="342"/>
      <c r="BF43" s="229"/>
      <c r="BG43" s="187"/>
      <c r="BH43" s="187"/>
      <c r="BI43" s="187"/>
      <c r="BJ43" s="187"/>
      <c r="BK43" s="187"/>
      <c r="BL43" s="187"/>
      <c r="BM43" s="187"/>
      <c r="BN43" s="187"/>
      <c r="BO43" s="187"/>
      <c r="BP43" s="187"/>
      <c r="BQ43" s="187"/>
      <c r="BR43" s="187"/>
      <c r="BS43" s="400">
        <v>0</v>
      </c>
      <c r="BT43" s="342"/>
      <c r="BU43" s="229"/>
      <c r="BV43" s="400">
        <v>0</v>
      </c>
      <c r="BW43" s="374"/>
      <c r="BX43" s="187"/>
      <c r="BY43" s="342"/>
      <c r="BZ43" s="229"/>
      <c r="CA43" s="187"/>
      <c r="CB43" s="374"/>
      <c r="CC43" s="229"/>
      <c r="CD43" s="187"/>
      <c r="CE43" s="385">
        <v>1</v>
      </c>
      <c r="CF43" s="225"/>
      <c r="CG43" s="342"/>
      <c r="CH43" s="229"/>
      <c r="CI43" s="191">
        <v>0</v>
      </c>
      <c r="CJ43" s="191">
        <v>0</v>
      </c>
      <c r="CK43" s="342"/>
      <c r="CL43" s="191">
        <v>0</v>
      </c>
      <c r="CM43" s="191">
        <v>0</v>
      </c>
      <c r="CN43" s="191">
        <v>0</v>
      </c>
      <c r="CO43" s="191">
        <v>0</v>
      </c>
      <c r="CP43" s="342"/>
      <c r="CQ43" s="191">
        <v>0</v>
      </c>
      <c r="CR43" s="191">
        <v>0</v>
      </c>
      <c r="CS43" s="191">
        <v>0</v>
      </c>
      <c r="CT43" s="191">
        <v>0</v>
      </c>
      <c r="CU43" s="191">
        <v>0</v>
      </c>
      <c r="CV43" s="191">
        <v>0</v>
      </c>
      <c r="CW43" s="342"/>
      <c r="CX43" s="187"/>
      <c r="CY43" s="403">
        <v>1</v>
      </c>
      <c r="CZ43" s="379"/>
      <c r="DA43" s="229"/>
      <c r="DB43" s="229"/>
      <c r="DC43" s="389">
        <v>1</v>
      </c>
      <c r="DD43" s="187"/>
      <c r="DE43" s="490"/>
      <c r="DF43" s="509" t="s">
        <v>678</v>
      </c>
      <c r="DG43" s="229"/>
      <c r="DH43" s="394">
        <v>1</v>
      </c>
      <c r="DI43" s="395">
        <v>1</v>
      </c>
      <c r="DJ43" s="392"/>
      <c r="DK43" s="392"/>
      <c r="DL43" s="392"/>
      <c r="DM43" s="392"/>
      <c r="DN43" s="392"/>
      <c r="DO43" s="394">
        <v>1</v>
      </c>
      <c r="DP43" s="395">
        <v>1</v>
      </c>
      <c r="DQ43" s="396">
        <v>1</v>
      </c>
      <c r="DR43" s="392"/>
      <c r="DS43" s="392"/>
      <c r="DT43" s="392"/>
      <c r="DU43" s="392"/>
      <c r="DV43" s="396">
        <v>1</v>
      </c>
      <c r="DW43" s="394">
        <v>1</v>
      </c>
      <c r="DX43" s="392"/>
      <c r="DY43" s="394">
        <v>1</v>
      </c>
      <c r="DZ43" s="392"/>
      <c r="EA43" s="396">
        <v>1</v>
      </c>
      <c r="EB43" s="392"/>
      <c r="EC43" s="395">
        <v>1</v>
      </c>
      <c r="ED43" s="394">
        <v>1</v>
      </c>
      <c r="EE43" s="392"/>
      <c r="EF43" s="392"/>
      <c r="EG43" s="394">
        <v>1</v>
      </c>
      <c r="EH43" s="392"/>
      <c r="EI43" s="392"/>
      <c r="EJ43" s="392"/>
      <c r="EK43" s="392"/>
      <c r="EL43" s="392"/>
      <c r="EM43" s="394">
        <v>1</v>
      </c>
      <c r="EN43" s="392"/>
      <c r="EO43" s="404">
        <f>IF(SUM(DH43:EN43)=0,"",SUM(DH43:EN43))</f>
        <v>13</v>
      </c>
      <c r="EP43" s="374"/>
      <c r="EQ43" s="286"/>
      <c r="ER43" s="229"/>
      <c r="ET43" s="296"/>
      <c r="EV43" s="229"/>
      <c r="EW43" s="434">
        <f t="shared" si="80"/>
      </c>
      <c r="EX43" s="434">
        <f t="shared" si="22"/>
      </c>
      <c r="EY43" s="434">
        <f t="shared" si="23"/>
      </c>
      <c r="EZ43" s="434">
        <f t="shared" si="24"/>
      </c>
      <c r="FA43" s="434">
        <f t="shared" si="25"/>
      </c>
      <c r="FB43" s="434">
        <f t="shared" si="26"/>
      </c>
      <c r="FC43" s="434">
        <f t="shared" si="27"/>
      </c>
      <c r="FD43" s="434">
        <f t="shared" si="28"/>
      </c>
      <c r="FE43" s="434">
        <f t="shared" si="29"/>
      </c>
      <c r="FF43" s="434">
        <f t="shared" si="30"/>
      </c>
      <c r="FG43" s="434">
        <f t="shared" si="31"/>
      </c>
      <c r="FH43" s="434">
        <f t="shared" si="32"/>
      </c>
      <c r="FI43" s="434">
        <f t="shared" si="33"/>
      </c>
      <c r="FJ43" s="434">
        <f t="shared" si="34"/>
      </c>
      <c r="FK43" s="434">
        <f t="shared" si="35"/>
      </c>
      <c r="FL43" s="434">
        <f t="shared" si="36"/>
      </c>
      <c r="FM43" s="434">
        <f t="shared" si="37"/>
      </c>
      <c r="FN43" s="434">
        <f t="shared" si="38"/>
      </c>
      <c r="FO43" s="434">
        <f t="shared" si="39"/>
      </c>
      <c r="FP43" s="434">
        <f t="shared" si="40"/>
      </c>
      <c r="FQ43" s="434">
        <f t="shared" si="41"/>
        <v>0</v>
      </c>
      <c r="FR43" s="434">
        <f t="shared" si="42"/>
      </c>
      <c r="FS43" s="434">
        <f t="shared" si="43"/>
      </c>
      <c r="FT43" s="434">
        <f t="shared" si="44"/>
      </c>
      <c r="FU43" s="434">
        <f t="shared" si="45"/>
      </c>
      <c r="FV43" s="434">
        <f t="shared" si="46"/>
      </c>
      <c r="FW43" s="434">
        <f t="shared" si="47"/>
        <v>0</v>
      </c>
      <c r="FX43" s="434">
        <f t="shared" si="48"/>
      </c>
      <c r="FY43" s="434">
        <f t="shared" si="49"/>
      </c>
      <c r="FZ43" s="434">
        <f t="shared" si="50"/>
      </c>
      <c r="GA43" s="434">
        <f t="shared" si="51"/>
      </c>
      <c r="GB43" s="434">
        <f t="shared" si="52"/>
      </c>
      <c r="GC43" s="434">
        <f t="shared" si="53"/>
      </c>
      <c r="GD43" s="434">
        <f t="shared" si="54"/>
      </c>
      <c r="GE43" s="434">
        <f t="shared" si="55"/>
      </c>
      <c r="GF43" s="434">
        <f t="shared" si="56"/>
      </c>
      <c r="GG43" s="434">
        <f t="shared" si="57"/>
      </c>
      <c r="GH43" s="434">
        <f t="shared" si="58"/>
      </c>
      <c r="GI43" s="434">
        <f t="shared" si="59"/>
      </c>
      <c r="GJ43" s="434">
        <f t="shared" si="60"/>
      </c>
      <c r="GK43" s="434">
        <f t="shared" si="61"/>
      </c>
      <c r="GL43" s="434">
        <f t="shared" si="62"/>
      </c>
      <c r="GM43" s="434">
        <f t="shared" si="63"/>
        <v>0</v>
      </c>
      <c r="GN43" s="434">
        <f t="shared" si="64"/>
      </c>
      <c r="GO43" s="434">
        <f t="shared" si="65"/>
      </c>
      <c r="GP43" s="434">
        <f t="shared" si="66"/>
        <v>0</v>
      </c>
      <c r="GQ43" s="434">
        <f t="shared" si="67"/>
      </c>
      <c r="GR43" s="434">
        <f t="shared" si="68"/>
      </c>
      <c r="GS43" s="434">
        <f t="shared" si="69"/>
      </c>
      <c r="GT43" s="434">
        <f t="shared" si="70"/>
      </c>
      <c r="GU43" s="434">
        <f t="shared" si="71"/>
      </c>
      <c r="GV43" s="434">
        <f t="shared" si="72"/>
      </c>
      <c r="GW43" s="434">
        <f t="shared" si="73"/>
      </c>
      <c r="GX43" s="434">
        <f t="shared" si="74"/>
      </c>
      <c r="GY43" s="434">
        <f t="shared" si="75"/>
        <v>0</v>
      </c>
      <c r="GZ43" s="434">
        <f t="shared" si="76"/>
      </c>
      <c r="HA43" s="434">
        <f t="shared" si="77"/>
      </c>
      <c r="HB43" s="434">
        <f t="shared" si="78"/>
      </c>
      <c r="HC43" s="434">
        <f t="shared" si="79"/>
        <v>0</v>
      </c>
    </row>
    <row r="44" spans="4:211" ht="12.75">
      <c r="D44" s="360" t="s">
        <v>27</v>
      </c>
      <c r="E44" s="292" t="s">
        <v>378</v>
      </c>
      <c r="F44" s="229"/>
      <c r="J44" s="341"/>
      <c r="K44" s="237"/>
      <c r="L44" s="501"/>
      <c r="M44" s="341"/>
      <c r="N44" s="341"/>
      <c r="O44" s="342"/>
      <c r="P44" s="229"/>
      <c r="Q44" s="343">
        <v>1</v>
      </c>
      <c r="R44" s="344">
        <v>0</v>
      </c>
      <c r="S44" s="344">
        <v>0</v>
      </c>
      <c r="T44" s="229"/>
      <c r="U44" s="345"/>
      <c r="V44" s="361"/>
      <c r="W44" s="345"/>
      <c r="X44" s="382">
        <f t="shared" si="19"/>
      </c>
      <c r="Y44" s="223">
        <f t="shared" si="20"/>
      </c>
      <c r="Z44" s="382">
        <f t="shared" si="21"/>
      </c>
      <c r="AA44" s="286"/>
      <c r="AB44" s="229"/>
      <c r="AC44" s="187"/>
      <c r="AD44" s="187"/>
      <c r="AE44" s="187"/>
      <c r="AF44" s="187"/>
      <c r="AG44" s="187"/>
      <c r="AH44" s="187"/>
      <c r="AI44" s="187"/>
      <c r="AJ44" s="187"/>
      <c r="AK44" s="187"/>
      <c r="AL44" s="187"/>
      <c r="AM44" s="187"/>
      <c r="AN44" s="187"/>
      <c r="AO44" s="187"/>
      <c r="AP44" s="187"/>
      <c r="AQ44" s="187"/>
      <c r="AR44" s="187"/>
      <c r="AS44" s="187"/>
      <c r="AT44" s="187"/>
      <c r="AU44" s="342"/>
      <c r="AV44" s="229"/>
      <c r="AW44" s="187"/>
      <c r="AX44" s="187"/>
      <c r="AY44" s="187"/>
      <c r="AZ44" s="187"/>
      <c r="BA44" s="187"/>
      <c r="BB44" s="187"/>
      <c r="BC44" s="187"/>
      <c r="BD44" s="187"/>
      <c r="BE44" s="342"/>
      <c r="BF44" s="229"/>
      <c r="BG44" s="187"/>
      <c r="BH44" s="187"/>
      <c r="BI44" s="187"/>
      <c r="BJ44" s="187"/>
      <c r="BK44" s="187"/>
      <c r="BL44" s="187"/>
      <c r="BM44" s="187"/>
      <c r="BN44" s="187"/>
      <c r="BO44" s="187"/>
      <c r="BP44" s="187"/>
      <c r="BQ44" s="187"/>
      <c r="BR44" s="187"/>
      <c r="BS44" s="187"/>
      <c r="BT44" s="342"/>
      <c r="BU44" s="229"/>
      <c r="BV44" s="187"/>
      <c r="BW44" s="374"/>
      <c r="BX44" s="187"/>
      <c r="BY44" s="342"/>
      <c r="BZ44" s="229"/>
      <c r="CA44" s="187"/>
      <c r="CB44" s="374"/>
      <c r="CC44" s="229"/>
      <c r="CD44" s="187"/>
      <c r="CE44" s="187"/>
      <c r="CF44" s="225"/>
      <c r="CG44" s="342"/>
      <c r="CH44" s="229"/>
      <c r="CI44" s="187"/>
      <c r="CJ44" s="187"/>
      <c r="CK44" s="342"/>
      <c r="CL44" s="187"/>
      <c r="CM44" s="187"/>
      <c r="CN44" s="187"/>
      <c r="CO44" s="187"/>
      <c r="CP44" s="342"/>
      <c r="CQ44" s="187"/>
      <c r="CR44" s="187"/>
      <c r="CS44" s="187"/>
      <c r="CT44" s="187"/>
      <c r="CU44" s="187"/>
      <c r="CV44" s="187"/>
      <c r="CW44" s="342"/>
      <c r="CX44" s="187"/>
      <c r="CY44" s="187"/>
      <c r="CZ44" s="379"/>
      <c r="DA44" s="229"/>
      <c r="DB44" s="229"/>
      <c r="DC44" s="187"/>
      <c r="DD44" s="187"/>
      <c r="DE44" s="490"/>
      <c r="DF44" s="379"/>
      <c r="DG44" s="229"/>
      <c r="DH44" s="392"/>
      <c r="DI44" s="392"/>
      <c r="DJ44" s="392"/>
      <c r="DK44" s="392"/>
      <c r="DL44" s="392"/>
      <c r="DM44" s="392"/>
      <c r="DN44" s="392"/>
      <c r="DO44" s="392"/>
      <c r="DP44" s="392"/>
      <c r="DQ44" s="392"/>
      <c r="DR44" s="392"/>
      <c r="DS44" s="392"/>
      <c r="DT44" s="392"/>
      <c r="DU44" s="392"/>
      <c r="DV44" s="392"/>
      <c r="DW44" s="392"/>
      <c r="DX44" s="392"/>
      <c r="DY44" s="392"/>
      <c r="DZ44" s="392"/>
      <c r="EA44" s="392"/>
      <c r="EB44" s="392"/>
      <c r="EC44" s="392"/>
      <c r="ED44" s="392"/>
      <c r="EE44" s="392"/>
      <c r="EF44" s="392"/>
      <c r="EG44" s="392"/>
      <c r="EH44" s="392"/>
      <c r="EI44" s="392"/>
      <c r="EJ44" s="392"/>
      <c r="EK44" s="392"/>
      <c r="EL44" s="392"/>
      <c r="EM44" s="392"/>
      <c r="EN44" s="392"/>
      <c r="EO44" s="404">
        <f>IF(SUM(DH44:EN44)=0,"",SUM(DH44:EN44))</f>
      </c>
      <c r="EP44" s="374"/>
      <c r="EQ44" s="286"/>
      <c r="ER44" s="229"/>
      <c r="ET44" s="296"/>
      <c r="EV44" s="229"/>
      <c r="EW44" s="434">
        <f t="shared" si="80"/>
      </c>
      <c r="EX44" s="434">
        <f t="shared" si="22"/>
      </c>
      <c r="EY44" s="434">
        <f t="shared" si="23"/>
      </c>
      <c r="EZ44" s="434">
        <f t="shared" si="24"/>
      </c>
      <c r="FA44" s="434">
        <f t="shared" si="25"/>
      </c>
      <c r="FB44" s="434">
        <f t="shared" si="26"/>
      </c>
      <c r="FC44" s="434">
        <f t="shared" si="27"/>
      </c>
      <c r="FD44" s="434">
        <f t="shared" si="28"/>
      </c>
      <c r="FE44" s="434">
        <f t="shared" si="29"/>
      </c>
      <c r="FF44" s="434">
        <f t="shared" si="30"/>
      </c>
      <c r="FG44" s="434">
        <f t="shared" si="31"/>
      </c>
      <c r="FH44" s="434">
        <f t="shared" si="32"/>
      </c>
      <c r="FI44" s="434">
        <f t="shared" si="33"/>
      </c>
      <c r="FJ44" s="434">
        <f t="shared" si="34"/>
      </c>
      <c r="FK44" s="434">
        <f t="shared" si="35"/>
      </c>
      <c r="FL44" s="434">
        <f t="shared" si="36"/>
      </c>
      <c r="FM44" s="434">
        <f t="shared" si="37"/>
      </c>
      <c r="FN44" s="434">
        <f t="shared" si="38"/>
      </c>
      <c r="FO44" s="434">
        <f t="shared" si="39"/>
      </c>
      <c r="FP44" s="434">
        <f t="shared" si="40"/>
      </c>
      <c r="FQ44" s="434">
        <f t="shared" si="41"/>
      </c>
      <c r="FR44" s="434">
        <f t="shared" si="42"/>
      </c>
      <c r="FS44" s="434">
        <f t="shared" si="43"/>
      </c>
      <c r="FT44" s="434">
        <f t="shared" si="44"/>
      </c>
      <c r="FU44" s="434">
        <f t="shared" si="45"/>
      </c>
      <c r="FV44" s="434">
        <f t="shared" si="46"/>
      </c>
      <c r="FW44" s="434">
        <f t="shared" si="47"/>
      </c>
      <c r="FX44" s="434">
        <f t="shared" si="48"/>
      </c>
      <c r="FY44" s="434">
        <f t="shared" si="49"/>
      </c>
      <c r="FZ44" s="434">
        <f t="shared" si="50"/>
      </c>
      <c r="GA44" s="434">
        <f t="shared" si="51"/>
      </c>
      <c r="GB44" s="434">
        <f t="shared" si="52"/>
      </c>
      <c r="GC44" s="434">
        <f t="shared" si="53"/>
      </c>
      <c r="GD44" s="434">
        <f t="shared" si="54"/>
      </c>
      <c r="GE44" s="434">
        <f t="shared" si="55"/>
      </c>
      <c r="GF44" s="434">
        <f t="shared" si="56"/>
      </c>
      <c r="GG44" s="434">
        <f t="shared" si="57"/>
      </c>
      <c r="GH44" s="434">
        <f t="shared" si="58"/>
      </c>
      <c r="GI44" s="434">
        <f t="shared" si="59"/>
      </c>
      <c r="GJ44" s="434">
        <f t="shared" si="60"/>
      </c>
      <c r="GK44" s="434">
        <f t="shared" si="61"/>
      </c>
      <c r="GL44" s="434">
        <f t="shared" si="62"/>
      </c>
      <c r="GM44" s="434">
        <f t="shared" si="63"/>
      </c>
      <c r="GN44" s="434">
        <f t="shared" si="64"/>
      </c>
      <c r="GO44" s="434">
        <f t="shared" si="65"/>
      </c>
      <c r="GP44" s="434">
        <f t="shared" si="66"/>
      </c>
      <c r="GQ44" s="434">
        <f t="shared" si="67"/>
      </c>
      <c r="GR44" s="434">
        <f t="shared" si="68"/>
      </c>
      <c r="GS44" s="434">
        <f t="shared" si="69"/>
      </c>
      <c r="GT44" s="434">
        <f t="shared" si="70"/>
      </c>
      <c r="GU44" s="434">
        <f t="shared" si="71"/>
      </c>
      <c r="GV44" s="434">
        <f t="shared" si="72"/>
      </c>
      <c r="GW44" s="434">
        <f t="shared" si="73"/>
      </c>
      <c r="GX44" s="434">
        <f t="shared" si="74"/>
      </c>
      <c r="GY44" s="434">
        <f t="shared" si="75"/>
      </c>
      <c r="GZ44" s="434">
        <f t="shared" si="76"/>
      </c>
      <c r="HA44" s="434">
        <f t="shared" si="77"/>
      </c>
      <c r="HB44" s="434">
        <f t="shared" si="78"/>
      </c>
      <c r="HC44" s="434">
        <f t="shared" si="79"/>
      </c>
    </row>
    <row r="45" spans="4:211" ht="12.75">
      <c r="D45" s="360" t="s">
        <v>150</v>
      </c>
      <c r="E45" s="292" t="s">
        <v>378</v>
      </c>
      <c r="F45" s="229"/>
      <c r="J45" s="341"/>
      <c r="K45" s="237"/>
      <c r="L45" s="237"/>
      <c r="M45" s="341"/>
      <c r="N45" s="341"/>
      <c r="O45" s="342"/>
      <c r="P45" s="229"/>
      <c r="Q45" s="343">
        <v>1</v>
      </c>
      <c r="R45" s="344">
        <v>0</v>
      </c>
      <c r="S45" s="344">
        <v>0</v>
      </c>
      <c r="T45" s="229"/>
      <c r="U45" s="345"/>
      <c r="V45" s="361"/>
      <c r="W45" s="345"/>
      <c r="X45" s="382">
        <f t="shared" si="19"/>
      </c>
      <c r="Y45" s="223">
        <f t="shared" si="20"/>
      </c>
      <c r="Z45" s="382">
        <f t="shared" si="21"/>
      </c>
      <c r="AA45" s="286"/>
      <c r="AB45" s="229"/>
      <c r="AC45" s="187"/>
      <c r="AD45" s="187"/>
      <c r="AE45" s="187"/>
      <c r="AF45" s="187"/>
      <c r="AG45" s="187"/>
      <c r="AH45" s="187"/>
      <c r="AI45" s="187"/>
      <c r="AJ45" s="187"/>
      <c r="AK45" s="187"/>
      <c r="AL45" s="187"/>
      <c r="AM45" s="187"/>
      <c r="AN45" s="187"/>
      <c r="AO45" s="187"/>
      <c r="AP45" s="187"/>
      <c r="AQ45" s="187"/>
      <c r="AR45" s="187"/>
      <c r="AS45" s="187"/>
      <c r="AT45" s="187"/>
      <c r="AU45" s="342"/>
      <c r="AV45" s="229"/>
      <c r="AW45" s="187"/>
      <c r="AX45" s="187"/>
      <c r="AY45" s="187"/>
      <c r="AZ45" s="187"/>
      <c r="BA45" s="187"/>
      <c r="BB45" s="187"/>
      <c r="BC45" s="187"/>
      <c r="BD45" s="187"/>
      <c r="BE45" s="342"/>
      <c r="BF45" s="229"/>
      <c r="BG45" s="187"/>
      <c r="BH45" s="187"/>
      <c r="BI45" s="187"/>
      <c r="BJ45" s="187"/>
      <c r="BK45" s="187"/>
      <c r="BL45" s="187"/>
      <c r="BM45" s="187"/>
      <c r="BN45" s="187"/>
      <c r="BO45" s="187"/>
      <c r="BP45" s="187"/>
      <c r="BQ45" s="187"/>
      <c r="BR45" s="187"/>
      <c r="BS45" s="187"/>
      <c r="BT45" s="342"/>
      <c r="BU45" s="229"/>
      <c r="BV45" s="187"/>
      <c r="BW45" s="374"/>
      <c r="BX45" s="187"/>
      <c r="BY45" s="342"/>
      <c r="BZ45" s="229"/>
      <c r="CA45" s="187"/>
      <c r="CB45" s="374"/>
      <c r="CC45" s="229"/>
      <c r="CD45" s="187"/>
      <c r="CE45" s="187"/>
      <c r="CF45" s="225"/>
      <c r="CG45" s="342"/>
      <c r="CH45" s="229"/>
      <c r="CI45" s="187"/>
      <c r="CJ45" s="187"/>
      <c r="CK45" s="342"/>
      <c r="CL45" s="187"/>
      <c r="CM45" s="187"/>
      <c r="CN45" s="187"/>
      <c r="CO45" s="187"/>
      <c r="CP45" s="342"/>
      <c r="CQ45" s="187"/>
      <c r="CR45" s="187"/>
      <c r="CS45" s="187"/>
      <c r="CT45" s="187"/>
      <c r="CU45" s="187"/>
      <c r="CV45" s="187"/>
      <c r="CW45" s="342"/>
      <c r="CX45" s="187"/>
      <c r="CY45" s="187"/>
      <c r="CZ45" s="379"/>
      <c r="DA45" s="229"/>
      <c r="DB45" s="229"/>
      <c r="DC45" s="187"/>
      <c r="DD45" s="187"/>
      <c r="DE45" s="490"/>
      <c r="DF45" s="379"/>
      <c r="DG45" s="229"/>
      <c r="DH45" s="392"/>
      <c r="DI45" s="392"/>
      <c r="DJ45" s="392"/>
      <c r="DK45" s="392"/>
      <c r="DL45" s="392"/>
      <c r="DM45" s="392"/>
      <c r="DN45" s="392"/>
      <c r="DO45" s="392"/>
      <c r="DP45" s="392"/>
      <c r="DQ45" s="392"/>
      <c r="DR45" s="392"/>
      <c r="DS45" s="392"/>
      <c r="DT45" s="392"/>
      <c r="DU45" s="392"/>
      <c r="DV45" s="392"/>
      <c r="DW45" s="392"/>
      <c r="DX45" s="392"/>
      <c r="DY45" s="392"/>
      <c r="DZ45" s="392"/>
      <c r="EA45" s="392"/>
      <c r="EB45" s="392"/>
      <c r="EC45" s="392"/>
      <c r="ED45" s="392"/>
      <c r="EE45" s="392"/>
      <c r="EF45" s="392"/>
      <c r="EG45" s="392"/>
      <c r="EH45" s="392"/>
      <c r="EI45" s="392"/>
      <c r="EJ45" s="392"/>
      <c r="EK45" s="392"/>
      <c r="EL45" s="392"/>
      <c r="EM45" s="392"/>
      <c r="EN45" s="392"/>
      <c r="EO45" s="404">
        <f>IF(SUM(DH45:EN45)=0,"",SUM(DH45:EN45))</f>
      </c>
      <c r="EP45" s="374"/>
      <c r="EQ45" s="286"/>
      <c r="ER45" s="229"/>
      <c r="ET45" s="296"/>
      <c r="EV45" s="229"/>
      <c r="EW45" s="434">
        <f t="shared" si="80"/>
      </c>
      <c r="EX45" s="434">
        <f t="shared" si="22"/>
      </c>
      <c r="EY45" s="434">
        <f t="shared" si="23"/>
      </c>
      <c r="EZ45" s="434">
        <f t="shared" si="24"/>
      </c>
      <c r="FA45" s="434">
        <f t="shared" si="25"/>
      </c>
      <c r="FB45" s="434">
        <f t="shared" si="26"/>
      </c>
      <c r="FC45" s="434">
        <f t="shared" si="27"/>
      </c>
      <c r="FD45" s="434">
        <f t="shared" si="28"/>
      </c>
      <c r="FE45" s="434">
        <f t="shared" si="29"/>
      </c>
      <c r="FF45" s="434">
        <f t="shared" si="30"/>
      </c>
      <c r="FG45" s="434">
        <f t="shared" si="31"/>
      </c>
      <c r="FH45" s="434">
        <f t="shared" si="32"/>
      </c>
      <c r="FI45" s="434">
        <f t="shared" si="33"/>
      </c>
      <c r="FJ45" s="434">
        <f t="shared" si="34"/>
      </c>
      <c r="FK45" s="434">
        <f t="shared" si="35"/>
      </c>
      <c r="FL45" s="434">
        <f t="shared" si="36"/>
      </c>
      <c r="FM45" s="434">
        <f t="shared" si="37"/>
      </c>
      <c r="FN45" s="434">
        <f t="shared" si="38"/>
      </c>
      <c r="FO45" s="434">
        <f t="shared" si="39"/>
      </c>
      <c r="FP45" s="434">
        <f t="shared" si="40"/>
      </c>
      <c r="FQ45" s="434">
        <f t="shared" si="41"/>
      </c>
      <c r="FR45" s="434">
        <f t="shared" si="42"/>
      </c>
      <c r="FS45" s="434">
        <f t="shared" si="43"/>
      </c>
      <c r="FT45" s="434">
        <f t="shared" si="44"/>
      </c>
      <c r="FU45" s="434">
        <f t="shared" si="45"/>
      </c>
      <c r="FV45" s="434">
        <f t="shared" si="46"/>
      </c>
      <c r="FW45" s="434">
        <f t="shared" si="47"/>
      </c>
      <c r="FX45" s="434">
        <f t="shared" si="48"/>
      </c>
      <c r="FY45" s="434">
        <f t="shared" si="49"/>
      </c>
      <c r="FZ45" s="434">
        <f t="shared" si="50"/>
      </c>
      <c r="GA45" s="434">
        <f t="shared" si="51"/>
      </c>
      <c r="GB45" s="434">
        <f t="shared" si="52"/>
      </c>
      <c r="GC45" s="434">
        <f t="shared" si="53"/>
      </c>
      <c r="GD45" s="434">
        <f t="shared" si="54"/>
      </c>
      <c r="GE45" s="434">
        <f t="shared" si="55"/>
      </c>
      <c r="GF45" s="434">
        <f t="shared" si="56"/>
      </c>
      <c r="GG45" s="434">
        <f t="shared" si="57"/>
      </c>
      <c r="GH45" s="434">
        <f t="shared" si="58"/>
      </c>
      <c r="GI45" s="434">
        <f t="shared" si="59"/>
      </c>
      <c r="GJ45" s="434">
        <f t="shared" si="60"/>
      </c>
      <c r="GK45" s="434">
        <f t="shared" si="61"/>
      </c>
      <c r="GL45" s="434">
        <f t="shared" si="62"/>
      </c>
      <c r="GM45" s="434">
        <f t="shared" si="63"/>
      </c>
      <c r="GN45" s="434">
        <f t="shared" si="64"/>
      </c>
      <c r="GO45" s="434">
        <f t="shared" si="65"/>
      </c>
      <c r="GP45" s="434">
        <f t="shared" si="66"/>
      </c>
      <c r="GQ45" s="434">
        <f t="shared" si="67"/>
      </c>
      <c r="GR45" s="434">
        <f t="shared" si="68"/>
      </c>
      <c r="GS45" s="434">
        <f t="shared" si="69"/>
      </c>
      <c r="GT45" s="434">
        <f t="shared" si="70"/>
      </c>
      <c r="GU45" s="434">
        <f t="shared" si="71"/>
      </c>
      <c r="GV45" s="434">
        <f t="shared" si="72"/>
      </c>
      <c r="GW45" s="434">
        <f t="shared" si="73"/>
      </c>
      <c r="GX45" s="434">
        <f t="shared" si="74"/>
      </c>
      <c r="GY45" s="434">
        <f t="shared" si="75"/>
      </c>
      <c r="GZ45" s="434">
        <f t="shared" si="76"/>
      </c>
      <c r="HA45" s="434">
        <f t="shared" si="77"/>
      </c>
      <c r="HB45" s="434">
        <f t="shared" si="78"/>
      </c>
      <c r="HC45" s="434">
        <f t="shared" si="79"/>
      </c>
    </row>
    <row r="46" spans="4:211" ht="25.5">
      <c r="D46" s="362" t="s">
        <v>258</v>
      </c>
      <c r="E46" s="293" t="s">
        <v>379</v>
      </c>
      <c r="F46" s="229"/>
      <c r="J46" s="347"/>
      <c r="K46" s="348"/>
      <c r="L46" s="348"/>
      <c r="M46" s="347"/>
      <c r="N46" s="347"/>
      <c r="O46" s="342"/>
      <c r="P46" s="229"/>
      <c r="Q46" s="343">
        <v>1</v>
      </c>
      <c r="R46" s="352">
        <v>4</v>
      </c>
      <c r="S46" s="349">
        <v>1</v>
      </c>
      <c r="T46" s="229"/>
      <c r="U46" s="345"/>
      <c r="V46" s="345"/>
      <c r="W46" s="345"/>
      <c r="X46" s="382">
        <f t="shared" si="19"/>
      </c>
      <c r="Y46" s="223">
        <f t="shared" si="20"/>
      </c>
      <c r="Z46" s="382">
        <f t="shared" si="21"/>
      </c>
      <c r="AA46" s="286"/>
      <c r="AB46" s="229"/>
      <c r="AC46" s="187"/>
      <c r="AD46" s="187"/>
      <c r="AE46" s="187"/>
      <c r="AF46" s="187"/>
      <c r="AG46" s="187"/>
      <c r="AH46" s="187"/>
      <c r="AI46" s="187"/>
      <c r="AJ46" s="187"/>
      <c r="AK46" s="187"/>
      <c r="AL46" s="187"/>
      <c r="AM46" s="187"/>
      <c r="AN46" s="187"/>
      <c r="AO46" s="187"/>
      <c r="AP46" s="187"/>
      <c r="AQ46" s="187"/>
      <c r="AR46" s="187"/>
      <c r="AS46" s="187"/>
      <c r="AT46" s="187"/>
      <c r="AU46" s="342"/>
      <c r="AV46" s="229"/>
      <c r="AW46" s="187"/>
      <c r="AX46" s="187"/>
      <c r="AY46" s="187"/>
      <c r="AZ46" s="187"/>
      <c r="BA46" s="187"/>
      <c r="BB46" s="187"/>
      <c r="BC46" s="187"/>
      <c r="BD46" s="187"/>
      <c r="BE46" s="342"/>
      <c r="BF46" s="229"/>
      <c r="BG46" s="187"/>
      <c r="BH46" s="187"/>
      <c r="BI46" s="187"/>
      <c r="BJ46" s="187"/>
      <c r="BK46" s="187"/>
      <c r="BL46" s="187"/>
      <c r="BM46" s="187"/>
      <c r="BN46" s="187"/>
      <c r="BO46" s="187"/>
      <c r="BP46" s="187"/>
      <c r="BQ46" s="187"/>
      <c r="BR46" s="187"/>
      <c r="BS46" s="187"/>
      <c r="BT46" s="342"/>
      <c r="BU46" s="229"/>
      <c r="BV46" s="187"/>
      <c r="BW46" s="374"/>
      <c r="BX46" s="187"/>
      <c r="BY46" s="342"/>
      <c r="BZ46" s="229"/>
      <c r="CA46" s="187"/>
      <c r="CB46" s="374"/>
      <c r="CC46" s="229"/>
      <c r="CD46" s="187"/>
      <c r="CE46" s="187"/>
      <c r="CF46" s="225"/>
      <c r="CG46" s="342"/>
      <c r="CH46" s="229"/>
      <c r="CI46" s="187"/>
      <c r="CJ46" s="187"/>
      <c r="CK46" s="342"/>
      <c r="CL46" s="187"/>
      <c r="CM46" s="187"/>
      <c r="CN46" s="187"/>
      <c r="CO46" s="187"/>
      <c r="CP46" s="342"/>
      <c r="CQ46" s="187"/>
      <c r="CR46" s="187"/>
      <c r="CS46" s="187"/>
      <c r="CT46" s="187"/>
      <c r="CU46" s="187"/>
      <c r="CV46" s="187"/>
      <c r="CW46" s="342"/>
      <c r="CX46" s="187"/>
      <c r="CY46" s="187"/>
      <c r="CZ46" s="379"/>
      <c r="DA46" s="229"/>
      <c r="DB46" s="229"/>
      <c r="DC46" s="187"/>
      <c r="DD46" s="187"/>
      <c r="DE46" s="490"/>
      <c r="DF46" s="379"/>
      <c r="DG46" s="229"/>
      <c r="DH46" s="392"/>
      <c r="DI46" s="392"/>
      <c r="DJ46" s="392"/>
      <c r="DK46" s="392"/>
      <c r="DL46" s="392"/>
      <c r="DM46" s="392"/>
      <c r="DN46" s="392"/>
      <c r="DO46" s="392"/>
      <c r="DP46" s="392"/>
      <c r="DQ46" s="392"/>
      <c r="DR46" s="392"/>
      <c r="DS46" s="392"/>
      <c r="DT46" s="392"/>
      <c r="DU46" s="392"/>
      <c r="DV46" s="392"/>
      <c r="DW46" s="392"/>
      <c r="DX46" s="392"/>
      <c r="DY46" s="392"/>
      <c r="DZ46" s="392"/>
      <c r="EA46" s="392"/>
      <c r="EB46" s="392"/>
      <c r="EC46" s="392"/>
      <c r="ED46" s="392"/>
      <c r="EE46" s="392"/>
      <c r="EF46" s="392"/>
      <c r="EG46" s="392"/>
      <c r="EH46" s="392"/>
      <c r="EI46" s="392"/>
      <c r="EJ46" s="392"/>
      <c r="EK46" s="392"/>
      <c r="EL46" s="392"/>
      <c r="EM46" s="392"/>
      <c r="EN46" s="392"/>
      <c r="EO46" s="404">
        <f>IF(SUM(DH46:EN46)=0,"",SUM(DH46:EN46))</f>
      </c>
      <c r="EP46" s="374"/>
      <c r="EQ46" s="286"/>
      <c r="ER46" s="229"/>
      <c r="ET46" s="296"/>
      <c r="EV46" s="229"/>
      <c r="EW46" s="434">
        <f t="shared" si="80"/>
      </c>
      <c r="EX46" s="434">
        <f t="shared" si="22"/>
      </c>
      <c r="EY46" s="434">
        <f t="shared" si="23"/>
      </c>
      <c r="EZ46" s="434">
        <f t="shared" si="24"/>
      </c>
      <c r="FA46" s="434">
        <f t="shared" si="25"/>
      </c>
      <c r="FB46" s="434">
        <f t="shared" si="26"/>
      </c>
      <c r="FC46" s="434">
        <f t="shared" si="27"/>
      </c>
      <c r="FD46" s="434">
        <f t="shared" si="28"/>
      </c>
      <c r="FE46" s="434">
        <f t="shared" si="29"/>
      </c>
      <c r="FF46" s="434">
        <f t="shared" si="30"/>
      </c>
      <c r="FG46" s="434">
        <f t="shared" si="31"/>
      </c>
      <c r="FH46" s="434">
        <f t="shared" si="32"/>
      </c>
      <c r="FI46" s="434">
        <f t="shared" si="33"/>
      </c>
      <c r="FJ46" s="434">
        <f t="shared" si="34"/>
      </c>
      <c r="FK46" s="434">
        <f t="shared" si="35"/>
      </c>
      <c r="FL46" s="434">
        <f t="shared" si="36"/>
      </c>
      <c r="FM46" s="434">
        <f t="shared" si="37"/>
      </c>
      <c r="FN46" s="434">
        <f t="shared" si="38"/>
      </c>
      <c r="FO46" s="434">
        <f t="shared" si="39"/>
      </c>
      <c r="FP46" s="434">
        <f t="shared" si="40"/>
      </c>
      <c r="FQ46" s="434">
        <f t="shared" si="41"/>
      </c>
      <c r="FR46" s="434">
        <f t="shared" si="42"/>
      </c>
      <c r="FS46" s="434">
        <f t="shared" si="43"/>
      </c>
      <c r="FT46" s="434">
        <f t="shared" si="44"/>
      </c>
      <c r="FU46" s="434">
        <f t="shared" si="45"/>
      </c>
      <c r="FV46" s="434">
        <f t="shared" si="46"/>
      </c>
      <c r="FW46" s="434">
        <f t="shared" si="47"/>
      </c>
      <c r="FX46" s="434">
        <f t="shared" si="48"/>
      </c>
      <c r="FY46" s="434">
        <f t="shared" si="49"/>
      </c>
      <c r="FZ46" s="434">
        <f t="shared" si="50"/>
      </c>
      <c r="GA46" s="434">
        <f t="shared" si="51"/>
      </c>
      <c r="GB46" s="434">
        <f t="shared" si="52"/>
      </c>
      <c r="GC46" s="434">
        <f t="shared" si="53"/>
      </c>
      <c r="GD46" s="434">
        <f t="shared" si="54"/>
      </c>
      <c r="GE46" s="434">
        <f t="shared" si="55"/>
      </c>
      <c r="GF46" s="434">
        <f t="shared" si="56"/>
      </c>
      <c r="GG46" s="434">
        <f t="shared" si="57"/>
      </c>
      <c r="GH46" s="434">
        <f t="shared" si="58"/>
      </c>
      <c r="GI46" s="434">
        <f t="shared" si="59"/>
      </c>
      <c r="GJ46" s="434">
        <f t="shared" si="60"/>
      </c>
      <c r="GK46" s="434">
        <f t="shared" si="61"/>
      </c>
      <c r="GL46" s="434">
        <f t="shared" si="62"/>
      </c>
      <c r="GM46" s="434">
        <f t="shared" si="63"/>
      </c>
      <c r="GN46" s="434">
        <f t="shared" si="64"/>
      </c>
      <c r="GO46" s="434">
        <f t="shared" si="65"/>
      </c>
      <c r="GP46" s="434">
        <f t="shared" si="66"/>
      </c>
      <c r="GQ46" s="434">
        <f t="shared" si="67"/>
      </c>
      <c r="GR46" s="434">
        <f t="shared" si="68"/>
      </c>
      <c r="GS46" s="434">
        <f t="shared" si="69"/>
      </c>
      <c r="GT46" s="434">
        <f t="shared" si="70"/>
      </c>
      <c r="GU46" s="434">
        <f t="shared" si="71"/>
      </c>
      <c r="GV46" s="434">
        <f t="shared" si="72"/>
      </c>
      <c r="GW46" s="434">
        <f t="shared" si="73"/>
      </c>
      <c r="GX46" s="434">
        <f t="shared" si="74"/>
      </c>
      <c r="GY46" s="434">
        <f t="shared" si="75"/>
      </c>
      <c r="GZ46" s="434">
        <f t="shared" si="76"/>
      </c>
      <c r="HA46" s="434">
        <f t="shared" si="77"/>
      </c>
      <c r="HB46" s="434">
        <f t="shared" si="78"/>
      </c>
      <c r="HC46" s="434">
        <f t="shared" si="79"/>
      </c>
    </row>
    <row r="47" spans="4:211" ht="12.75">
      <c r="D47" s="362" t="s">
        <v>257</v>
      </c>
      <c r="E47" s="293" t="s">
        <v>379</v>
      </c>
      <c r="F47" s="228"/>
      <c r="J47" s="341"/>
      <c r="K47" s="237"/>
      <c r="L47" s="237"/>
      <c r="M47" s="341"/>
      <c r="N47" s="341"/>
      <c r="O47" s="346"/>
      <c r="P47" s="228"/>
      <c r="Q47" s="343">
        <v>1</v>
      </c>
      <c r="R47" s="343">
        <v>8</v>
      </c>
      <c r="S47" s="344">
        <v>0</v>
      </c>
      <c r="T47" s="228"/>
      <c r="U47" s="345"/>
      <c r="V47" s="345"/>
      <c r="W47" s="345"/>
      <c r="X47" s="382">
        <f t="shared" si="19"/>
      </c>
      <c r="Y47" s="223">
        <f t="shared" si="20"/>
      </c>
      <c r="Z47" s="382">
        <f t="shared" si="21"/>
      </c>
      <c r="AA47" s="286"/>
      <c r="AB47" s="228"/>
      <c r="AC47" s="187"/>
      <c r="AD47" s="187"/>
      <c r="AE47" s="187"/>
      <c r="AF47" s="187"/>
      <c r="AG47" s="187"/>
      <c r="AH47" s="187"/>
      <c r="AI47" s="187"/>
      <c r="AJ47" s="187"/>
      <c r="AK47" s="187"/>
      <c r="AL47" s="187"/>
      <c r="AM47" s="187"/>
      <c r="AN47" s="187"/>
      <c r="AO47" s="187"/>
      <c r="AP47" s="187"/>
      <c r="AQ47" s="187"/>
      <c r="AR47" s="187"/>
      <c r="AS47" s="187"/>
      <c r="AT47" s="187"/>
      <c r="AU47" s="342"/>
      <c r="AV47" s="228"/>
      <c r="AW47" s="187"/>
      <c r="AX47" s="187"/>
      <c r="AY47" s="187"/>
      <c r="AZ47" s="187"/>
      <c r="BA47" s="187"/>
      <c r="BB47" s="187"/>
      <c r="BC47" s="187"/>
      <c r="BD47" s="187"/>
      <c r="BE47" s="342"/>
      <c r="BF47" s="228"/>
      <c r="BG47" s="187"/>
      <c r="BH47" s="187"/>
      <c r="BI47" s="187"/>
      <c r="BJ47" s="187"/>
      <c r="BK47" s="187"/>
      <c r="BL47" s="187"/>
      <c r="BM47" s="187"/>
      <c r="BN47" s="187"/>
      <c r="BO47" s="187"/>
      <c r="BP47" s="187"/>
      <c r="BQ47" s="187"/>
      <c r="BR47" s="187"/>
      <c r="BS47" s="187"/>
      <c r="BT47" s="342"/>
      <c r="BU47" s="228"/>
      <c r="BV47" s="187"/>
      <c r="BW47" s="374"/>
      <c r="BX47" s="187"/>
      <c r="BY47" s="342"/>
      <c r="BZ47" s="228"/>
      <c r="CA47" s="187"/>
      <c r="CB47" s="374"/>
      <c r="CC47" s="229"/>
      <c r="CD47" s="187"/>
      <c r="CE47" s="187"/>
      <c r="CF47" s="225"/>
      <c r="CG47" s="342"/>
      <c r="CH47" s="228"/>
      <c r="CI47" s="187"/>
      <c r="CJ47" s="187"/>
      <c r="CK47" s="342"/>
      <c r="CL47" s="187"/>
      <c r="CM47" s="187"/>
      <c r="CN47" s="187"/>
      <c r="CO47" s="187"/>
      <c r="CP47" s="342"/>
      <c r="CQ47" s="187"/>
      <c r="CR47" s="187"/>
      <c r="CS47" s="187"/>
      <c r="CT47" s="187"/>
      <c r="CU47" s="187"/>
      <c r="CV47" s="187"/>
      <c r="CW47" s="342"/>
      <c r="CX47" s="187"/>
      <c r="CY47" s="187"/>
      <c r="CZ47" s="379"/>
      <c r="DA47" s="228"/>
      <c r="DB47" s="228"/>
      <c r="DC47" s="187"/>
      <c r="DD47" s="187"/>
      <c r="DE47" s="490"/>
      <c r="DF47" s="379"/>
      <c r="DG47" s="228"/>
      <c r="DH47" s="392"/>
      <c r="DI47" s="392"/>
      <c r="DJ47" s="392"/>
      <c r="DK47" s="392"/>
      <c r="DL47" s="392"/>
      <c r="DM47" s="392"/>
      <c r="DN47" s="392"/>
      <c r="DO47" s="392"/>
      <c r="DP47" s="392"/>
      <c r="DQ47" s="392"/>
      <c r="DR47" s="392"/>
      <c r="DS47" s="392"/>
      <c r="DT47" s="392"/>
      <c r="DU47" s="392"/>
      <c r="DV47" s="392"/>
      <c r="DW47" s="392"/>
      <c r="DX47" s="392"/>
      <c r="DY47" s="392"/>
      <c r="DZ47" s="392"/>
      <c r="EA47" s="392"/>
      <c r="EB47" s="392"/>
      <c r="EC47" s="392"/>
      <c r="ED47" s="392"/>
      <c r="EE47" s="392"/>
      <c r="EF47" s="392"/>
      <c r="EG47" s="392"/>
      <c r="EH47" s="392"/>
      <c r="EI47" s="392"/>
      <c r="EJ47" s="392"/>
      <c r="EK47" s="392"/>
      <c r="EL47" s="392"/>
      <c r="EM47" s="392"/>
      <c r="EN47" s="392"/>
      <c r="EO47" s="404">
        <f>IF(SUM(DH47:EN47)=0,"",SUM(DH47:EN47))</f>
      </c>
      <c r="EP47" s="374"/>
      <c r="EQ47" s="286"/>
      <c r="ER47" s="228"/>
      <c r="ET47" s="296"/>
      <c r="EV47" s="228"/>
      <c r="EW47" s="434">
        <f t="shared" si="80"/>
      </c>
      <c r="EX47" s="434">
        <f t="shared" si="22"/>
      </c>
      <c r="EY47" s="434">
        <f t="shared" si="23"/>
      </c>
      <c r="EZ47" s="434">
        <f t="shared" si="24"/>
      </c>
      <c r="FA47" s="434">
        <f t="shared" si="25"/>
      </c>
      <c r="FB47" s="434">
        <f t="shared" si="26"/>
      </c>
      <c r="FC47" s="434">
        <f t="shared" si="27"/>
      </c>
      <c r="FD47" s="434">
        <f t="shared" si="28"/>
      </c>
      <c r="FE47" s="434">
        <f t="shared" si="29"/>
      </c>
      <c r="FF47" s="434">
        <f t="shared" si="30"/>
      </c>
      <c r="FG47" s="434">
        <f t="shared" si="31"/>
      </c>
      <c r="FH47" s="434">
        <f t="shared" si="32"/>
      </c>
      <c r="FI47" s="434">
        <f t="shared" si="33"/>
      </c>
      <c r="FJ47" s="434">
        <f t="shared" si="34"/>
      </c>
      <c r="FK47" s="434">
        <f t="shared" si="35"/>
      </c>
      <c r="FL47" s="434">
        <f t="shared" si="36"/>
      </c>
      <c r="FM47" s="434">
        <f t="shared" si="37"/>
      </c>
      <c r="FN47" s="434">
        <f t="shared" si="38"/>
      </c>
      <c r="FO47" s="434">
        <f t="shared" si="39"/>
      </c>
      <c r="FP47" s="434">
        <f t="shared" si="40"/>
      </c>
      <c r="FQ47" s="434">
        <f t="shared" si="41"/>
      </c>
      <c r="FR47" s="434">
        <f t="shared" si="42"/>
      </c>
      <c r="FS47" s="434">
        <f t="shared" si="43"/>
      </c>
      <c r="FT47" s="434">
        <f t="shared" si="44"/>
      </c>
      <c r="FU47" s="434">
        <f t="shared" si="45"/>
      </c>
      <c r="FV47" s="434">
        <f t="shared" si="46"/>
      </c>
      <c r="FW47" s="434">
        <f t="shared" si="47"/>
      </c>
      <c r="FX47" s="434">
        <f t="shared" si="48"/>
      </c>
      <c r="FY47" s="434">
        <f t="shared" si="49"/>
      </c>
      <c r="FZ47" s="434">
        <f t="shared" si="50"/>
      </c>
      <c r="GA47" s="434">
        <f t="shared" si="51"/>
      </c>
      <c r="GB47" s="434">
        <f t="shared" si="52"/>
      </c>
      <c r="GC47" s="434">
        <f t="shared" si="53"/>
      </c>
      <c r="GD47" s="434">
        <f t="shared" si="54"/>
      </c>
      <c r="GE47" s="434">
        <f t="shared" si="55"/>
      </c>
      <c r="GF47" s="434">
        <f t="shared" si="56"/>
      </c>
      <c r="GG47" s="434">
        <f t="shared" si="57"/>
      </c>
      <c r="GH47" s="434">
        <f t="shared" si="58"/>
      </c>
      <c r="GI47" s="434">
        <f t="shared" si="59"/>
      </c>
      <c r="GJ47" s="434">
        <f t="shared" si="60"/>
      </c>
      <c r="GK47" s="434">
        <f t="shared" si="61"/>
      </c>
      <c r="GL47" s="434">
        <f t="shared" si="62"/>
      </c>
      <c r="GM47" s="434">
        <f t="shared" si="63"/>
      </c>
      <c r="GN47" s="434">
        <f t="shared" si="64"/>
      </c>
      <c r="GO47" s="434">
        <f t="shared" si="65"/>
      </c>
      <c r="GP47" s="434">
        <f t="shared" si="66"/>
      </c>
      <c r="GQ47" s="434">
        <f t="shared" si="67"/>
      </c>
      <c r="GR47" s="434">
        <f t="shared" si="68"/>
      </c>
      <c r="GS47" s="434">
        <f t="shared" si="69"/>
      </c>
      <c r="GT47" s="434">
        <f t="shared" si="70"/>
      </c>
      <c r="GU47" s="434">
        <f t="shared" si="71"/>
      </c>
      <c r="GV47" s="434">
        <f t="shared" si="72"/>
      </c>
      <c r="GW47" s="434">
        <f t="shared" si="73"/>
      </c>
      <c r="GX47" s="434">
        <f t="shared" si="74"/>
      </c>
      <c r="GY47" s="434">
        <f t="shared" si="75"/>
      </c>
      <c r="GZ47" s="434">
        <f t="shared" si="76"/>
      </c>
      <c r="HA47" s="434">
        <f t="shared" si="77"/>
      </c>
      <c r="HB47" s="434">
        <f t="shared" si="78"/>
      </c>
      <c r="HC47" s="434">
        <f t="shared" si="79"/>
      </c>
    </row>
    <row r="48" spans="4:211" ht="25.5">
      <c r="D48" s="362" t="s">
        <v>263</v>
      </c>
      <c r="E48" s="293" t="s">
        <v>379</v>
      </c>
      <c r="F48" s="229"/>
      <c r="J48" s="341"/>
      <c r="K48" s="237"/>
      <c r="L48" s="237"/>
      <c r="M48" s="341"/>
      <c r="N48" s="341"/>
      <c r="O48" s="342"/>
      <c r="P48" s="229"/>
      <c r="Q48" s="344">
        <v>0</v>
      </c>
      <c r="R48" s="343">
        <v>2</v>
      </c>
      <c r="S48" s="344">
        <v>0</v>
      </c>
      <c r="T48" s="229"/>
      <c r="U48" s="345"/>
      <c r="V48" s="345"/>
      <c r="W48" s="345"/>
      <c r="X48" s="382">
        <f t="shared" si="19"/>
      </c>
      <c r="Y48" s="223">
        <f t="shared" si="20"/>
      </c>
      <c r="Z48" s="382">
        <f t="shared" si="21"/>
      </c>
      <c r="AA48" s="286"/>
      <c r="AB48" s="229"/>
      <c r="AC48" s="187"/>
      <c r="AD48" s="187"/>
      <c r="AE48" s="187"/>
      <c r="AF48" s="187"/>
      <c r="AG48" s="187"/>
      <c r="AH48" s="187"/>
      <c r="AI48" s="187"/>
      <c r="AJ48" s="187"/>
      <c r="AK48" s="187"/>
      <c r="AL48" s="187"/>
      <c r="AM48" s="187"/>
      <c r="AN48" s="187"/>
      <c r="AO48" s="187"/>
      <c r="AP48" s="187"/>
      <c r="AQ48" s="187"/>
      <c r="AR48" s="187"/>
      <c r="AS48" s="187"/>
      <c r="AT48" s="187"/>
      <c r="AU48" s="342"/>
      <c r="AV48" s="229"/>
      <c r="AW48" s="187"/>
      <c r="AX48" s="187"/>
      <c r="AY48" s="187"/>
      <c r="AZ48" s="187"/>
      <c r="BA48" s="187"/>
      <c r="BB48" s="187"/>
      <c r="BC48" s="187"/>
      <c r="BD48" s="187"/>
      <c r="BE48" s="342"/>
      <c r="BF48" s="229"/>
      <c r="BG48" s="187"/>
      <c r="BH48" s="187"/>
      <c r="BI48" s="187"/>
      <c r="BJ48" s="187"/>
      <c r="BK48" s="187"/>
      <c r="BL48" s="187"/>
      <c r="BM48" s="187"/>
      <c r="BN48" s="187"/>
      <c r="BO48" s="187"/>
      <c r="BP48" s="187"/>
      <c r="BQ48" s="187"/>
      <c r="BR48" s="187"/>
      <c r="BS48" s="187"/>
      <c r="BT48" s="342"/>
      <c r="BU48" s="229"/>
      <c r="BV48" s="187"/>
      <c r="BW48" s="374"/>
      <c r="BX48" s="187"/>
      <c r="BY48" s="342"/>
      <c r="BZ48" s="229"/>
      <c r="CA48" s="187"/>
      <c r="CB48" s="374"/>
      <c r="CC48" s="229"/>
      <c r="CD48" s="187"/>
      <c r="CE48" s="187"/>
      <c r="CF48" s="225"/>
      <c r="CG48" s="342"/>
      <c r="CH48" s="229"/>
      <c r="CI48" s="187"/>
      <c r="CJ48" s="187"/>
      <c r="CK48" s="342"/>
      <c r="CL48" s="187"/>
      <c r="CM48" s="187"/>
      <c r="CN48" s="187"/>
      <c r="CO48" s="187"/>
      <c r="CP48" s="342"/>
      <c r="CQ48" s="187"/>
      <c r="CR48" s="187"/>
      <c r="CS48" s="187"/>
      <c r="CT48" s="187"/>
      <c r="CU48" s="187"/>
      <c r="CV48" s="187"/>
      <c r="CW48" s="342"/>
      <c r="CX48" s="187"/>
      <c r="CY48" s="187"/>
      <c r="CZ48" s="379"/>
      <c r="DA48" s="229"/>
      <c r="DB48" s="229"/>
      <c r="DC48" s="187"/>
      <c r="DD48" s="187"/>
      <c r="DE48" s="490"/>
      <c r="DF48" s="379"/>
      <c r="DG48" s="229"/>
      <c r="DH48" s="392"/>
      <c r="DI48" s="392"/>
      <c r="DJ48" s="392"/>
      <c r="DK48" s="392"/>
      <c r="DL48" s="392"/>
      <c r="DM48" s="392"/>
      <c r="DN48" s="392"/>
      <c r="DO48" s="392"/>
      <c r="DP48" s="392"/>
      <c r="DQ48" s="392"/>
      <c r="DR48" s="392"/>
      <c r="DS48" s="392"/>
      <c r="DT48" s="392"/>
      <c r="DU48" s="392"/>
      <c r="DV48" s="392"/>
      <c r="DW48" s="392"/>
      <c r="DX48" s="392"/>
      <c r="DY48" s="392"/>
      <c r="DZ48" s="392"/>
      <c r="EA48" s="392"/>
      <c r="EB48" s="392"/>
      <c r="EC48" s="392"/>
      <c r="ED48" s="392"/>
      <c r="EE48" s="392"/>
      <c r="EF48" s="392"/>
      <c r="EG48" s="392"/>
      <c r="EH48" s="392"/>
      <c r="EI48" s="392"/>
      <c r="EJ48" s="392"/>
      <c r="EK48" s="392"/>
      <c r="EL48" s="392"/>
      <c r="EM48" s="392"/>
      <c r="EN48" s="392"/>
      <c r="EO48" s="404">
        <f>IF(SUM(DH48:EN48)=0,"",SUM(DH48:EN48))</f>
      </c>
      <c r="EP48" s="374"/>
      <c r="EQ48" s="286"/>
      <c r="ER48" s="229"/>
      <c r="ET48" s="296"/>
      <c r="EV48" s="229"/>
      <c r="EW48" s="434">
        <f t="shared" si="80"/>
      </c>
      <c r="EX48" s="434">
        <f t="shared" si="22"/>
      </c>
      <c r="EY48" s="434">
        <f t="shared" si="23"/>
      </c>
      <c r="EZ48" s="434">
        <f t="shared" si="24"/>
      </c>
      <c r="FA48" s="434">
        <f t="shared" si="25"/>
      </c>
      <c r="FB48" s="434">
        <f t="shared" si="26"/>
      </c>
      <c r="FC48" s="434">
        <f t="shared" si="27"/>
      </c>
      <c r="FD48" s="434">
        <f t="shared" si="28"/>
      </c>
      <c r="FE48" s="434">
        <f t="shared" si="29"/>
      </c>
      <c r="FF48" s="434">
        <f t="shared" si="30"/>
      </c>
      <c r="FG48" s="434">
        <f t="shared" si="31"/>
      </c>
      <c r="FH48" s="434">
        <f t="shared" si="32"/>
      </c>
      <c r="FI48" s="434">
        <f t="shared" si="33"/>
      </c>
      <c r="FJ48" s="434">
        <f t="shared" si="34"/>
      </c>
      <c r="FK48" s="434">
        <f t="shared" si="35"/>
      </c>
      <c r="FL48" s="434">
        <f t="shared" si="36"/>
      </c>
      <c r="FM48" s="434">
        <f t="shared" si="37"/>
      </c>
      <c r="FN48" s="434">
        <f t="shared" si="38"/>
      </c>
      <c r="FO48" s="434">
        <f t="shared" si="39"/>
      </c>
      <c r="FP48" s="434">
        <f t="shared" si="40"/>
      </c>
      <c r="FQ48" s="434">
        <f t="shared" si="41"/>
      </c>
      <c r="FR48" s="434">
        <f t="shared" si="42"/>
      </c>
      <c r="FS48" s="434">
        <f t="shared" si="43"/>
      </c>
      <c r="FT48" s="434">
        <f t="shared" si="44"/>
      </c>
      <c r="FU48" s="434">
        <f t="shared" si="45"/>
      </c>
      <c r="FV48" s="434">
        <f t="shared" si="46"/>
      </c>
      <c r="FW48" s="434">
        <f t="shared" si="47"/>
      </c>
      <c r="FX48" s="434">
        <f t="shared" si="48"/>
      </c>
      <c r="FY48" s="434">
        <f t="shared" si="49"/>
      </c>
      <c r="FZ48" s="434">
        <f t="shared" si="50"/>
      </c>
      <c r="GA48" s="434">
        <f t="shared" si="51"/>
      </c>
      <c r="GB48" s="434">
        <f t="shared" si="52"/>
      </c>
      <c r="GC48" s="434">
        <f t="shared" si="53"/>
      </c>
      <c r="GD48" s="434">
        <f t="shared" si="54"/>
      </c>
      <c r="GE48" s="434">
        <f t="shared" si="55"/>
      </c>
      <c r="GF48" s="434">
        <f t="shared" si="56"/>
      </c>
      <c r="GG48" s="434">
        <f t="shared" si="57"/>
      </c>
      <c r="GH48" s="434">
        <f t="shared" si="58"/>
      </c>
      <c r="GI48" s="434">
        <f t="shared" si="59"/>
      </c>
      <c r="GJ48" s="434">
        <f t="shared" si="60"/>
      </c>
      <c r="GK48" s="434">
        <f t="shared" si="61"/>
      </c>
      <c r="GL48" s="434">
        <f t="shared" si="62"/>
      </c>
      <c r="GM48" s="434">
        <f t="shared" si="63"/>
      </c>
      <c r="GN48" s="434">
        <f t="shared" si="64"/>
      </c>
      <c r="GO48" s="434">
        <f t="shared" si="65"/>
      </c>
      <c r="GP48" s="434">
        <f t="shared" si="66"/>
      </c>
      <c r="GQ48" s="434">
        <f t="shared" si="67"/>
      </c>
      <c r="GR48" s="434">
        <f t="shared" si="68"/>
      </c>
      <c r="GS48" s="434">
        <f t="shared" si="69"/>
      </c>
      <c r="GT48" s="434">
        <f t="shared" si="70"/>
      </c>
      <c r="GU48" s="434">
        <f t="shared" si="71"/>
      </c>
      <c r="GV48" s="434">
        <f t="shared" si="72"/>
      </c>
      <c r="GW48" s="434">
        <f t="shared" si="73"/>
      </c>
      <c r="GX48" s="434">
        <f t="shared" si="74"/>
      </c>
      <c r="GY48" s="434">
        <f t="shared" si="75"/>
      </c>
      <c r="GZ48" s="434">
        <f t="shared" si="76"/>
      </c>
      <c r="HA48" s="434">
        <f t="shared" si="77"/>
      </c>
      <c r="HB48" s="434">
        <f t="shared" si="78"/>
      </c>
      <c r="HC48" s="434">
        <f t="shared" si="79"/>
      </c>
    </row>
    <row r="49" spans="2:211" ht="19.5">
      <c r="B49" s="536" t="s">
        <v>842</v>
      </c>
      <c r="D49" s="510" t="s">
        <v>679</v>
      </c>
      <c r="E49" s="293" t="s">
        <v>379</v>
      </c>
      <c r="F49" s="229"/>
      <c r="G49" s="353">
        <v>1</v>
      </c>
      <c r="H49" s="353">
        <v>3</v>
      </c>
      <c r="I49" s="355">
        <v>1</v>
      </c>
      <c r="J49" s="344">
        <v>0</v>
      </c>
      <c r="K49" s="493"/>
      <c r="L49" s="493"/>
      <c r="M49" s="344"/>
      <c r="N49" s="344"/>
      <c r="O49" s="342"/>
      <c r="P49" s="229"/>
      <c r="Q49" s="344">
        <v>0</v>
      </c>
      <c r="R49" s="352">
        <v>4</v>
      </c>
      <c r="S49" s="344">
        <v>0</v>
      </c>
      <c r="T49" s="229"/>
      <c r="U49" s="345">
        <v>261</v>
      </c>
      <c r="V49" s="398"/>
      <c r="W49" s="345">
        <v>30</v>
      </c>
      <c r="X49" s="382">
        <f t="shared" si="19"/>
        <v>7</v>
      </c>
      <c r="Y49" s="223">
        <f t="shared" si="20"/>
        <v>0.11494252873563218</v>
      </c>
      <c r="Z49" s="382">
        <f t="shared" si="21"/>
        <v>4</v>
      </c>
      <c r="AA49" s="286"/>
      <c r="AB49" s="229"/>
      <c r="AC49" s="187"/>
      <c r="AD49" s="187"/>
      <c r="AE49" s="187"/>
      <c r="AF49" s="187"/>
      <c r="AG49" s="358">
        <v>1</v>
      </c>
      <c r="AH49" s="187"/>
      <c r="AI49" s="187"/>
      <c r="AJ49" s="187"/>
      <c r="AK49" s="187"/>
      <c r="AL49" s="187"/>
      <c r="AM49" s="187"/>
      <c r="AN49" s="187"/>
      <c r="AO49" s="187"/>
      <c r="AP49" s="187"/>
      <c r="AQ49" s="187"/>
      <c r="AR49" s="187"/>
      <c r="AS49" s="187"/>
      <c r="AT49" s="187"/>
      <c r="AU49" s="342"/>
      <c r="AV49" s="229"/>
      <c r="AW49" s="187">
        <v>0.9</v>
      </c>
      <c r="AX49" s="358">
        <v>1</v>
      </c>
      <c r="AY49" s="187"/>
      <c r="AZ49" s="187"/>
      <c r="BA49" s="187"/>
      <c r="BB49" s="187"/>
      <c r="BC49" s="187"/>
      <c r="BD49" s="187"/>
      <c r="BE49" s="342"/>
      <c r="BF49" s="229"/>
      <c r="BG49" s="187"/>
      <c r="BH49" s="187"/>
      <c r="BI49" s="358">
        <v>0.5</v>
      </c>
      <c r="BJ49" s="187"/>
      <c r="BK49" s="187"/>
      <c r="BL49" s="187"/>
      <c r="BM49" s="187"/>
      <c r="BN49" s="359">
        <v>0.5</v>
      </c>
      <c r="BO49" s="187"/>
      <c r="BP49" s="187"/>
      <c r="BQ49" s="187"/>
      <c r="BR49" s="187"/>
      <c r="BS49" s="400">
        <v>0</v>
      </c>
      <c r="BT49" s="342"/>
      <c r="BU49" s="229"/>
      <c r="BV49" s="400">
        <v>0</v>
      </c>
      <c r="BW49" s="374"/>
      <c r="BX49" s="187"/>
      <c r="BY49" s="342"/>
      <c r="BZ49" s="229"/>
      <c r="CA49" s="400">
        <v>0</v>
      </c>
      <c r="CB49" s="374"/>
      <c r="CC49" s="229"/>
      <c r="CD49" s="187"/>
      <c r="CE49" s="385">
        <v>1</v>
      </c>
      <c r="CF49" s="225"/>
      <c r="CG49" s="342"/>
      <c r="CH49" s="229"/>
      <c r="CI49" s="373">
        <v>1</v>
      </c>
      <c r="CJ49" s="402">
        <v>1</v>
      </c>
      <c r="CK49" s="342"/>
      <c r="CL49" s="373">
        <v>1</v>
      </c>
      <c r="CM49" s="191">
        <v>0</v>
      </c>
      <c r="CN49" s="191">
        <v>0</v>
      </c>
      <c r="CO49" s="191">
        <v>0</v>
      </c>
      <c r="CP49" s="342"/>
      <c r="CQ49" s="191">
        <v>0</v>
      </c>
      <c r="CR49" s="191">
        <v>0</v>
      </c>
      <c r="CS49" s="191">
        <v>0</v>
      </c>
      <c r="CT49" s="191">
        <v>0</v>
      </c>
      <c r="CU49" s="191">
        <v>0</v>
      </c>
      <c r="CV49" s="191">
        <v>0</v>
      </c>
      <c r="CW49" s="342"/>
      <c r="CX49" s="389">
        <v>1</v>
      </c>
      <c r="CY49" s="187"/>
      <c r="CZ49" s="357" t="s">
        <v>680</v>
      </c>
      <c r="DA49" s="229"/>
      <c r="DB49" s="229"/>
      <c r="DC49" s="389">
        <v>1</v>
      </c>
      <c r="DD49" s="187"/>
      <c r="DE49" s="490"/>
      <c r="DF49" s="379"/>
      <c r="DG49" s="229"/>
      <c r="DH49" s="394">
        <v>1</v>
      </c>
      <c r="DI49" s="395">
        <v>1</v>
      </c>
      <c r="DJ49" s="394">
        <v>1</v>
      </c>
      <c r="DK49" s="392"/>
      <c r="DL49" s="392"/>
      <c r="DM49" s="392"/>
      <c r="DN49" s="395">
        <v>1</v>
      </c>
      <c r="DO49" s="392"/>
      <c r="DP49" s="395">
        <v>1</v>
      </c>
      <c r="DQ49" s="396">
        <v>1</v>
      </c>
      <c r="DR49" s="394">
        <v>1</v>
      </c>
      <c r="DS49" s="392"/>
      <c r="DT49" s="392"/>
      <c r="DU49" s="395">
        <v>1</v>
      </c>
      <c r="DV49" s="392"/>
      <c r="DW49" s="392"/>
      <c r="DX49" s="392"/>
      <c r="DY49" s="394">
        <v>1</v>
      </c>
      <c r="DZ49" s="392"/>
      <c r="EA49" s="392"/>
      <c r="EB49" s="392"/>
      <c r="EC49" s="392"/>
      <c r="ED49" s="394">
        <v>1</v>
      </c>
      <c r="EE49" s="392"/>
      <c r="EF49" s="392"/>
      <c r="EG49" s="392"/>
      <c r="EH49" s="392"/>
      <c r="EI49" s="392"/>
      <c r="EJ49" s="392"/>
      <c r="EK49" s="392"/>
      <c r="EL49" s="392"/>
      <c r="EM49" s="392"/>
      <c r="EN49" s="392"/>
      <c r="EO49" s="404">
        <f>IF(SUM(DH49:EN49)=0,"",SUM(DH49:EN49))</f>
        <v>10</v>
      </c>
      <c r="EP49" s="509" t="s">
        <v>681</v>
      </c>
      <c r="EQ49" s="286"/>
      <c r="ER49" s="229"/>
      <c r="ET49" s="296"/>
      <c r="EV49" s="229"/>
      <c r="EW49" s="434">
        <f t="shared" si="80"/>
      </c>
      <c r="EX49" s="434">
        <f t="shared" si="22"/>
      </c>
      <c r="EY49" s="434">
        <f t="shared" si="23"/>
      </c>
      <c r="EZ49" s="434">
        <f t="shared" si="24"/>
      </c>
      <c r="FA49" s="434">
        <f t="shared" si="25"/>
        <v>30</v>
      </c>
      <c r="FB49" s="434">
        <f t="shared" si="26"/>
      </c>
      <c r="FC49" s="434">
        <f t="shared" si="27"/>
      </c>
      <c r="FD49" s="434">
        <f t="shared" si="28"/>
      </c>
      <c r="FE49" s="434">
        <f t="shared" si="29"/>
      </c>
      <c r="FF49" s="434">
        <f t="shared" si="30"/>
      </c>
      <c r="FG49" s="434">
        <f t="shared" si="31"/>
      </c>
      <c r="FH49" s="434">
        <f t="shared" si="32"/>
      </c>
      <c r="FI49" s="434">
        <f t="shared" si="33"/>
      </c>
      <c r="FJ49" s="434">
        <f t="shared" si="34"/>
      </c>
      <c r="FK49" s="434">
        <f t="shared" si="35"/>
      </c>
      <c r="FL49" s="434">
        <f t="shared" si="36"/>
      </c>
      <c r="FM49" s="434">
        <f t="shared" si="37"/>
      </c>
      <c r="FN49" s="434">
        <f t="shared" si="38"/>
      </c>
      <c r="FO49" s="434">
        <f t="shared" si="39"/>
      </c>
      <c r="FP49" s="434">
        <f t="shared" si="40"/>
      </c>
      <c r="FQ49" s="434">
        <f t="shared" si="41"/>
        <v>27</v>
      </c>
      <c r="FR49" s="434">
        <f t="shared" si="42"/>
        <v>30</v>
      </c>
      <c r="FS49" s="434">
        <f t="shared" si="43"/>
      </c>
      <c r="FT49" s="434">
        <f t="shared" si="44"/>
      </c>
      <c r="FU49" s="434">
        <f t="shared" si="45"/>
      </c>
      <c r="FV49" s="434">
        <f t="shared" si="46"/>
      </c>
      <c r="FW49" s="434">
        <f t="shared" si="47"/>
      </c>
      <c r="FX49" s="434">
        <f t="shared" si="48"/>
      </c>
      <c r="FY49" s="434">
        <f t="shared" si="49"/>
      </c>
      <c r="FZ49" s="434">
        <f t="shared" si="50"/>
      </c>
      <c r="GA49" s="434">
        <f t="shared" si="51"/>
      </c>
      <c r="GB49" s="434">
        <f t="shared" si="52"/>
      </c>
      <c r="GC49" s="434">
        <f t="shared" si="53"/>
        <v>15</v>
      </c>
      <c r="GD49" s="434">
        <f t="shared" si="54"/>
      </c>
      <c r="GE49" s="434">
        <f t="shared" si="55"/>
      </c>
      <c r="GF49" s="434">
        <f t="shared" si="56"/>
      </c>
      <c r="GG49" s="434">
        <f t="shared" si="57"/>
      </c>
      <c r="GH49" s="434">
        <f t="shared" si="58"/>
        <v>15</v>
      </c>
      <c r="GI49" s="434">
        <f t="shared" si="59"/>
      </c>
      <c r="GJ49" s="434">
        <f t="shared" si="60"/>
      </c>
      <c r="GK49" s="434">
        <f t="shared" si="61"/>
      </c>
      <c r="GL49" s="434">
        <f t="shared" si="62"/>
      </c>
      <c r="GM49" s="434">
        <f t="shared" si="63"/>
        <v>0</v>
      </c>
      <c r="GN49" s="434">
        <f t="shared" si="64"/>
      </c>
      <c r="GO49" s="434">
        <f t="shared" si="65"/>
      </c>
      <c r="GP49" s="434">
        <f t="shared" si="66"/>
        <v>0</v>
      </c>
      <c r="GQ49" s="434">
        <f t="shared" si="67"/>
      </c>
      <c r="GR49" s="434">
        <f t="shared" si="68"/>
      </c>
      <c r="GS49" s="434">
        <f t="shared" si="69"/>
      </c>
      <c r="GT49" s="434">
        <f t="shared" si="70"/>
      </c>
      <c r="GU49" s="434">
        <f t="shared" si="71"/>
        <v>0</v>
      </c>
      <c r="GV49" s="434">
        <f t="shared" si="72"/>
      </c>
      <c r="GW49" s="434">
        <f t="shared" si="73"/>
      </c>
      <c r="GX49" s="434">
        <f t="shared" si="74"/>
      </c>
      <c r="GY49" s="434">
        <f t="shared" si="75"/>
        <v>30</v>
      </c>
      <c r="GZ49" s="434">
        <f t="shared" si="76"/>
      </c>
      <c r="HA49" s="434">
        <f t="shared" si="77"/>
      </c>
      <c r="HB49" s="434">
        <f t="shared" si="78"/>
      </c>
      <c r="HC49" s="434">
        <f t="shared" si="79"/>
        <v>30</v>
      </c>
    </row>
    <row r="50" spans="2:211" ht="25.5">
      <c r="B50" s="536" t="s">
        <v>842</v>
      </c>
      <c r="D50" s="510" t="s">
        <v>261</v>
      </c>
      <c r="E50" s="293" t="s">
        <v>379</v>
      </c>
      <c r="F50" s="229"/>
      <c r="G50" s="353">
        <v>1</v>
      </c>
      <c r="H50" s="353">
        <v>2</v>
      </c>
      <c r="I50" s="355">
        <v>1</v>
      </c>
      <c r="J50" s="344">
        <v>0</v>
      </c>
      <c r="K50" s="493"/>
      <c r="L50" s="493"/>
      <c r="M50" s="344"/>
      <c r="N50" s="344"/>
      <c r="O50" s="342"/>
      <c r="P50" s="229"/>
      <c r="Q50" s="344">
        <v>0</v>
      </c>
      <c r="R50" s="352">
        <v>4</v>
      </c>
      <c r="S50" s="344">
        <v>0</v>
      </c>
      <c r="T50" s="229"/>
      <c r="U50" s="345"/>
      <c r="V50" s="345"/>
      <c r="W50" s="345"/>
      <c r="X50" s="382">
        <f t="shared" si="19"/>
      </c>
      <c r="Y50" s="223">
        <f t="shared" si="20"/>
      </c>
      <c r="Z50" s="382">
        <f t="shared" si="21"/>
      </c>
      <c r="AA50" s="286"/>
      <c r="AB50" s="229"/>
      <c r="AC50" s="187"/>
      <c r="AD50" s="187"/>
      <c r="AE50" s="187"/>
      <c r="AF50" s="187"/>
      <c r="AG50" s="187"/>
      <c r="AH50" s="187"/>
      <c r="AI50" s="187"/>
      <c r="AJ50" s="187"/>
      <c r="AK50" s="187"/>
      <c r="AL50" s="187"/>
      <c r="AM50" s="187"/>
      <c r="AN50" s="187"/>
      <c r="AO50" s="187"/>
      <c r="AP50" s="187"/>
      <c r="AQ50" s="187"/>
      <c r="AR50" s="187"/>
      <c r="AS50" s="187"/>
      <c r="AT50" s="187"/>
      <c r="AU50" s="342"/>
      <c r="AV50" s="229"/>
      <c r="AW50" s="187"/>
      <c r="AX50" s="187"/>
      <c r="AY50" s="187"/>
      <c r="AZ50" s="187"/>
      <c r="BA50" s="187"/>
      <c r="BB50" s="187"/>
      <c r="BC50" s="187"/>
      <c r="BD50" s="187"/>
      <c r="BE50" s="342"/>
      <c r="BF50" s="229"/>
      <c r="BG50" s="187"/>
      <c r="BH50" s="187"/>
      <c r="BI50" s="187"/>
      <c r="BJ50" s="187"/>
      <c r="BK50" s="187"/>
      <c r="BL50" s="187"/>
      <c r="BM50" s="187"/>
      <c r="BN50" s="187"/>
      <c r="BO50" s="187"/>
      <c r="BP50" s="187"/>
      <c r="BQ50" s="187"/>
      <c r="BR50" s="187"/>
      <c r="BS50" s="187"/>
      <c r="BT50" s="342"/>
      <c r="BU50" s="229"/>
      <c r="BV50" s="187"/>
      <c r="BW50" s="374"/>
      <c r="BX50" s="187"/>
      <c r="BY50" s="342"/>
      <c r="BZ50" s="229"/>
      <c r="CA50" s="187"/>
      <c r="CB50" s="374"/>
      <c r="CC50" s="229"/>
      <c r="CD50" s="187"/>
      <c r="CE50" s="187"/>
      <c r="CF50" s="225"/>
      <c r="CG50" s="342"/>
      <c r="CH50" s="229"/>
      <c r="CI50" s="187"/>
      <c r="CJ50" s="187"/>
      <c r="CK50" s="342"/>
      <c r="CL50" s="187"/>
      <c r="CM50" s="187"/>
      <c r="CN50" s="187"/>
      <c r="CO50" s="187"/>
      <c r="CP50" s="342"/>
      <c r="CQ50" s="187"/>
      <c r="CR50" s="187"/>
      <c r="CS50" s="187"/>
      <c r="CT50" s="187"/>
      <c r="CU50" s="187"/>
      <c r="CV50" s="187"/>
      <c r="CW50" s="342"/>
      <c r="CX50" s="187"/>
      <c r="CY50" s="187"/>
      <c r="CZ50" s="379"/>
      <c r="DA50" s="229"/>
      <c r="DB50" s="229"/>
      <c r="DC50" s="187"/>
      <c r="DD50" s="187"/>
      <c r="DE50" s="490"/>
      <c r="DF50" s="379"/>
      <c r="DG50" s="229"/>
      <c r="DH50" s="392"/>
      <c r="DI50" s="392"/>
      <c r="DJ50" s="392"/>
      <c r="DK50" s="392"/>
      <c r="DL50" s="392"/>
      <c r="DM50" s="392"/>
      <c r="DN50" s="392"/>
      <c r="DO50" s="392"/>
      <c r="DP50" s="392"/>
      <c r="DQ50" s="392"/>
      <c r="DR50" s="392"/>
      <c r="DS50" s="392"/>
      <c r="DT50" s="392"/>
      <c r="DU50" s="392"/>
      <c r="DV50" s="392"/>
      <c r="DW50" s="392"/>
      <c r="DX50" s="392"/>
      <c r="DY50" s="392"/>
      <c r="DZ50" s="392"/>
      <c r="EA50" s="392"/>
      <c r="EB50" s="392"/>
      <c r="EC50" s="392"/>
      <c r="ED50" s="392"/>
      <c r="EE50" s="392"/>
      <c r="EF50" s="392"/>
      <c r="EG50" s="392"/>
      <c r="EH50" s="392"/>
      <c r="EI50" s="392"/>
      <c r="EJ50" s="392"/>
      <c r="EK50" s="392"/>
      <c r="EL50" s="392"/>
      <c r="EM50" s="392"/>
      <c r="EN50" s="392"/>
      <c r="EO50" s="404">
        <f>IF(SUM(DH50:EN50)=0,"",SUM(DH50:EN50))</f>
      </c>
      <c r="EP50" s="374"/>
      <c r="EQ50" s="286"/>
      <c r="ER50" s="229"/>
      <c r="ET50" s="296"/>
      <c r="EV50" s="229"/>
      <c r="EW50" s="434">
        <f t="shared" si="80"/>
      </c>
      <c r="EX50" s="434">
        <f t="shared" si="22"/>
      </c>
      <c r="EY50" s="434">
        <f t="shared" si="23"/>
      </c>
      <c r="EZ50" s="434">
        <f t="shared" si="24"/>
      </c>
      <c r="FA50" s="434">
        <f t="shared" si="25"/>
      </c>
      <c r="FB50" s="434">
        <f t="shared" si="26"/>
      </c>
      <c r="FC50" s="434">
        <f t="shared" si="27"/>
      </c>
      <c r="FD50" s="434">
        <f t="shared" si="28"/>
      </c>
      <c r="FE50" s="434">
        <f t="shared" si="29"/>
      </c>
      <c r="FF50" s="434">
        <f t="shared" si="30"/>
      </c>
      <c r="FG50" s="434">
        <f t="shared" si="31"/>
      </c>
      <c r="FH50" s="434">
        <f t="shared" si="32"/>
      </c>
      <c r="FI50" s="434">
        <f t="shared" si="33"/>
      </c>
      <c r="FJ50" s="434">
        <f t="shared" si="34"/>
      </c>
      <c r="FK50" s="434">
        <f t="shared" si="35"/>
      </c>
      <c r="FL50" s="434">
        <f t="shared" si="36"/>
      </c>
      <c r="FM50" s="434">
        <f t="shared" si="37"/>
      </c>
      <c r="FN50" s="434">
        <f t="shared" si="38"/>
      </c>
      <c r="FO50" s="434">
        <f t="shared" si="39"/>
      </c>
      <c r="FP50" s="434">
        <f t="shared" si="40"/>
      </c>
      <c r="FQ50" s="434">
        <f t="shared" si="41"/>
      </c>
      <c r="FR50" s="434">
        <f t="shared" si="42"/>
      </c>
      <c r="FS50" s="434">
        <f t="shared" si="43"/>
      </c>
      <c r="FT50" s="434">
        <f t="shared" si="44"/>
      </c>
      <c r="FU50" s="434">
        <f t="shared" si="45"/>
      </c>
      <c r="FV50" s="434">
        <f t="shared" si="46"/>
      </c>
      <c r="FW50" s="434">
        <f t="shared" si="47"/>
      </c>
      <c r="FX50" s="434">
        <f t="shared" si="48"/>
      </c>
      <c r="FY50" s="434">
        <f t="shared" si="49"/>
      </c>
      <c r="FZ50" s="434">
        <f t="shared" si="50"/>
      </c>
      <c r="GA50" s="434">
        <f t="shared" si="51"/>
      </c>
      <c r="GB50" s="434">
        <f t="shared" si="52"/>
      </c>
      <c r="GC50" s="434">
        <f t="shared" si="53"/>
      </c>
      <c r="GD50" s="434">
        <f t="shared" si="54"/>
      </c>
      <c r="GE50" s="434">
        <f t="shared" si="55"/>
      </c>
      <c r="GF50" s="434">
        <f t="shared" si="56"/>
      </c>
      <c r="GG50" s="434">
        <f t="shared" si="57"/>
      </c>
      <c r="GH50" s="434">
        <f t="shared" si="58"/>
      </c>
      <c r="GI50" s="434">
        <f t="shared" si="59"/>
      </c>
      <c r="GJ50" s="434">
        <f t="shared" si="60"/>
      </c>
      <c r="GK50" s="434">
        <f t="shared" si="61"/>
      </c>
      <c r="GL50" s="434">
        <f t="shared" si="62"/>
      </c>
      <c r="GM50" s="434">
        <f t="shared" si="63"/>
      </c>
      <c r="GN50" s="434">
        <f t="shared" si="64"/>
      </c>
      <c r="GO50" s="434">
        <f t="shared" si="65"/>
      </c>
      <c r="GP50" s="434">
        <f t="shared" si="66"/>
      </c>
      <c r="GQ50" s="434">
        <f t="shared" si="67"/>
      </c>
      <c r="GR50" s="434">
        <f t="shared" si="68"/>
      </c>
      <c r="GS50" s="434">
        <f t="shared" si="69"/>
      </c>
      <c r="GT50" s="434">
        <f t="shared" si="70"/>
      </c>
      <c r="GU50" s="434">
        <f t="shared" si="71"/>
      </c>
      <c r="GV50" s="434">
        <f t="shared" si="72"/>
      </c>
      <c r="GW50" s="434">
        <f t="shared" si="73"/>
      </c>
      <c r="GX50" s="434">
        <f t="shared" si="74"/>
      </c>
      <c r="GY50" s="434">
        <f t="shared" si="75"/>
      </c>
      <c r="GZ50" s="434">
        <f t="shared" si="76"/>
      </c>
      <c r="HA50" s="434">
        <f t="shared" si="77"/>
      </c>
      <c r="HB50" s="434">
        <f t="shared" si="78"/>
      </c>
      <c r="HC50" s="434">
        <f t="shared" si="79"/>
      </c>
    </row>
    <row r="51" spans="4:211" ht="25.5">
      <c r="D51" s="362" t="s">
        <v>260</v>
      </c>
      <c r="E51" s="293" t="s">
        <v>379</v>
      </c>
      <c r="F51" s="229"/>
      <c r="J51" s="341"/>
      <c r="K51" s="237"/>
      <c r="L51" s="237"/>
      <c r="M51" s="341"/>
      <c r="N51" s="341"/>
      <c r="O51" s="342"/>
      <c r="P51" s="229"/>
      <c r="Q51" s="344">
        <v>0</v>
      </c>
      <c r="R51" s="351">
        <v>2</v>
      </c>
      <c r="S51" s="344">
        <v>0</v>
      </c>
      <c r="T51" s="229"/>
      <c r="U51" s="345"/>
      <c r="V51" s="345"/>
      <c r="W51" s="345"/>
      <c r="X51" s="382">
        <f t="shared" si="19"/>
      </c>
      <c r="Y51" s="223">
        <f t="shared" si="20"/>
      </c>
      <c r="Z51" s="382">
        <f t="shared" si="21"/>
      </c>
      <c r="AA51" s="286"/>
      <c r="AB51" s="229"/>
      <c r="AC51" s="187"/>
      <c r="AD51" s="187"/>
      <c r="AE51" s="187"/>
      <c r="AF51" s="187"/>
      <c r="AG51" s="187"/>
      <c r="AH51" s="187"/>
      <c r="AI51" s="187"/>
      <c r="AJ51" s="187"/>
      <c r="AK51" s="187"/>
      <c r="AL51" s="187"/>
      <c r="AM51" s="187"/>
      <c r="AN51" s="187"/>
      <c r="AO51" s="187"/>
      <c r="AP51" s="187"/>
      <c r="AQ51" s="187"/>
      <c r="AR51" s="187"/>
      <c r="AS51" s="187"/>
      <c r="AT51" s="187"/>
      <c r="AU51" s="342"/>
      <c r="AV51" s="229"/>
      <c r="AW51" s="187"/>
      <c r="AX51" s="187"/>
      <c r="AY51" s="187"/>
      <c r="AZ51" s="187"/>
      <c r="BA51" s="187"/>
      <c r="BB51" s="187"/>
      <c r="BC51" s="187"/>
      <c r="BD51" s="187"/>
      <c r="BE51" s="342"/>
      <c r="BF51" s="229"/>
      <c r="BG51" s="187"/>
      <c r="BH51" s="187"/>
      <c r="BI51" s="187"/>
      <c r="BJ51" s="187"/>
      <c r="BK51" s="187"/>
      <c r="BL51" s="187"/>
      <c r="BM51" s="187"/>
      <c r="BN51" s="187"/>
      <c r="BO51" s="187"/>
      <c r="BP51" s="187"/>
      <c r="BQ51" s="187"/>
      <c r="BR51" s="187"/>
      <c r="BS51" s="187"/>
      <c r="BT51" s="342"/>
      <c r="BU51" s="229"/>
      <c r="BV51" s="187"/>
      <c r="BW51" s="374"/>
      <c r="BX51" s="187"/>
      <c r="BY51" s="342"/>
      <c r="BZ51" s="229"/>
      <c r="CA51" s="187"/>
      <c r="CB51" s="374"/>
      <c r="CC51" s="229"/>
      <c r="CD51" s="187"/>
      <c r="CE51" s="187"/>
      <c r="CF51" s="225"/>
      <c r="CG51" s="342"/>
      <c r="CH51" s="229"/>
      <c r="CI51" s="187"/>
      <c r="CJ51" s="187"/>
      <c r="CK51" s="342"/>
      <c r="CL51" s="187"/>
      <c r="CM51" s="187"/>
      <c r="CN51" s="187"/>
      <c r="CO51" s="187"/>
      <c r="CP51" s="342"/>
      <c r="CQ51" s="187"/>
      <c r="CR51" s="187"/>
      <c r="CS51" s="187"/>
      <c r="CT51" s="187"/>
      <c r="CU51" s="187"/>
      <c r="CV51" s="187"/>
      <c r="CW51" s="342"/>
      <c r="CX51" s="187"/>
      <c r="CY51" s="187"/>
      <c r="CZ51" s="379"/>
      <c r="DA51" s="229"/>
      <c r="DB51" s="229"/>
      <c r="DC51" s="187"/>
      <c r="DD51" s="187"/>
      <c r="DE51" s="490"/>
      <c r="DF51" s="379"/>
      <c r="DG51" s="229"/>
      <c r="DH51" s="392"/>
      <c r="DI51" s="392"/>
      <c r="DJ51" s="392"/>
      <c r="DK51" s="392"/>
      <c r="DL51" s="392"/>
      <c r="DM51" s="392"/>
      <c r="DN51" s="392"/>
      <c r="DO51" s="392"/>
      <c r="DP51" s="392"/>
      <c r="DQ51" s="392"/>
      <c r="DR51" s="392"/>
      <c r="DS51" s="392"/>
      <c r="DT51" s="392"/>
      <c r="DU51" s="392"/>
      <c r="DV51" s="392"/>
      <c r="DW51" s="392"/>
      <c r="DX51" s="392"/>
      <c r="DY51" s="392"/>
      <c r="DZ51" s="392"/>
      <c r="EA51" s="392"/>
      <c r="EB51" s="392"/>
      <c r="EC51" s="392"/>
      <c r="ED51" s="392"/>
      <c r="EE51" s="392"/>
      <c r="EF51" s="392"/>
      <c r="EG51" s="392"/>
      <c r="EH51" s="392"/>
      <c r="EI51" s="392"/>
      <c r="EJ51" s="392"/>
      <c r="EK51" s="392"/>
      <c r="EL51" s="392"/>
      <c r="EM51" s="392"/>
      <c r="EN51" s="392"/>
      <c r="EO51" s="404">
        <f>IF(SUM(DH51:EN51)=0,"",SUM(DH51:EN51))</f>
      </c>
      <c r="EP51" s="374"/>
      <c r="EQ51" s="286"/>
      <c r="ER51" s="229"/>
      <c r="ET51" s="296"/>
      <c r="EV51" s="229"/>
      <c r="EW51" s="434">
        <f t="shared" si="80"/>
      </c>
      <c r="EX51" s="434">
        <f t="shared" si="22"/>
      </c>
      <c r="EY51" s="434">
        <f t="shared" si="23"/>
      </c>
      <c r="EZ51" s="434">
        <f t="shared" si="24"/>
      </c>
      <c r="FA51" s="434">
        <f t="shared" si="25"/>
      </c>
      <c r="FB51" s="434">
        <f t="shared" si="26"/>
      </c>
      <c r="FC51" s="434">
        <f t="shared" si="27"/>
      </c>
      <c r="FD51" s="434">
        <f t="shared" si="28"/>
      </c>
      <c r="FE51" s="434">
        <f t="shared" si="29"/>
      </c>
      <c r="FF51" s="434">
        <f t="shared" si="30"/>
      </c>
      <c r="FG51" s="434">
        <f t="shared" si="31"/>
      </c>
      <c r="FH51" s="434">
        <f t="shared" si="32"/>
      </c>
      <c r="FI51" s="434">
        <f t="shared" si="33"/>
      </c>
      <c r="FJ51" s="434">
        <f t="shared" si="34"/>
      </c>
      <c r="FK51" s="434">
        <f t="shared" si="35"/>
      </c>
      <c r="FL51" s="434">
        <f t="shared" si="36"/>
      </c>
      <c r="FM51" s="434">
        <f t="shared" si="37"/>
      </c>
      <c r="FN51" s="434">
        <f t="shared" si="38"/>
      </c>
      <c r="FO51" s="434">
        <f t="shared" si="39"/>
      </c>
      <c r="FP51" s="434">
        <f t="shared" si="40"/>
      </c>
      <c r="FQ51" s="434">
        <f t="shared" si="41"/>
      </c>
      <c r="FR51" s="434">
        <f t="shared" si="42"/>
      </c>
      <c r="FS51" s="434">
        <f t="shared" si="43"/>
      </c>
      <c r="FT51" s="434">
        <f t="shared" si="44"/>
      </c>
      <c r="FU51" s="434">
        <f t="shared" si="45"/>
      </c>
      <c r="FV51" s="434">
        <f t="shared" si="46"/>
      </c>
      <c r="FW51" s="434">
        <f t="shared" si="47"/>
      </c>
      <c r="FX51" s="434">
        <f t="shared" si="48"/>
      </c>
      <c r="FY51" s="434">
        <f t="shared" si="49"/>
      </c>
      <c r="FZ51" s="434">
        <f t="shared" si="50"/>
      </c>
      <c r="GA51" s="434">
        <f t="shared" si="51"/>
      </c>
      <c r="GB51" s="434">
        <f t="shared" si="52"/>
      </c>
      <c r="GC51" s="434">
        <f t="shared" si="53"/>
      </c>
      <c r="GD51" s="434">
        <f t="shared" si="54"/>
      </c>
      <c r="GE51" s="434">
        <f t="shared" si="55"/>
      </c>
      <c r="GF51" s="434">
        <f t="shared" si="56"/>
      </c>
      <c r="GG51" s="434">
        <f t="shared" si="57"/>
      </c>
      <c r="GH51" s="434">
        <f t="shared" si="58"/>
      </c>
      <c r="GI51" s="434">
        <f t="shared" si="59"/>
      </c>
      <c r="GJ51" s="434">
        <f t="shared" si="60"/>
      </c>
      <c r="GK51" s="434">
        <f t="shared" si="61"/>
      </c>
      <c r="GL51" s="434">
        <f t="shared" si="62"/>
      </c>
      <c r="GM51" s="434">
        <f t="shared" si="63"/>
      </c>
      <c r="GN51" s="434">
        <f t="shared" si="64"/>
      </c>
      <c r="GO51" s="434">
        <f t="shared" si="65"/>
      </c>
      <c r="GP51" s="434">
        <f t="shared" si="66"/>
      </c>
      <c r="GQ51" s="434">
        <f t="shared" si="67"/>
      </c>
      <c r="GR51" s="434">
        <f t="shared" si="68"/>
      </c>
      <c r="GS51" s="434">
        <f t="shared" si="69"/>
      </c>
      <c r="GT51" s="434">
        <f t="shared" si="70"/>
      </c>
      <c r="GU51" s="434">
        <f t="shared" si="71"/>
      </c>
      <c r="GV51" s="434">
        <f t="shared" si="72"/>
      </c>
      <c r="GW51" s="434">
        <f t="shared" si="73"/>
      </c>
      <c r="GX51" s="434">
        <f t="shared" si="74"/>
      </c>
      <c r="GY51" s="434">
        <f t="shared" si="75"/>
      </c>
      <c r="GZ51" s="434">
        <f t="shared" si="76"/>
      </c>
      <c r="HA51" s="434">
        <f t="shared" si="77"/>
      </c>
      <c r="HB51" s="434">
        <f t="shared" si="78"/>
      </c>
      <c r="HC51" s="434">
        <f t="shared" si="79"/>
      </c>
    </row>
    <row r="52" spans="4:211" ht="25.5">
      <c r="D52" s="362" t="s">
        <v>262</v>
      </c>
      <c r="E52" s="293" t="s">
        <v>379</v>
      </c>
      <c r="F52" s="229"/>
      <c r="J52" s="341"/>
      <c r="K52" s="237"/>
      <c r="L52" s="237"/>
      <c r="M52" s="341"/>
      <c r="N52" s="341"/>
      <c r="O52" s="342"/>
      <c r="P52" s="229"/>
      <c r="Q52" s="344">
        <v>0</v>
      </c>
      <c r="R52" s="343">
        <v>2</v>
      </c>
      <c r="S52" s="344">
        <v>0</v>
      </c>
      <c r="T52" s="229"/>
      <c r="U52" s="345"/>
      <c r="V52" s="345"/>
      <c r="W52" s="345"/>
      <c r="X52" s="382">
        <f t="shared" si="19"/>
      </c>
      <c r="Y52" s="223">
        <f t="shared" si="20"/>
      </c>
      <c r="Z52" s="382">
        <f t="shared" si="21"/>
      </c>
      <c r="AA52" s="286"/>
      <c r="AB52" s="229"/>
      <c r="AC52" s="187"/>
      <c r="AD52" s="187"/>
      <c r="AE52" s="187"/>
      <c r="AF52" s="187"/>
      <c r="AG52" s="187"/>
      <c r="AH52" s="187"/>
      <c r="AI52" s="187"/>
      <c r="AJ52" s="187"/>
      <c r="AK52" s="187"/>
      <c r="AL52" s="187"/>
      <c r="AM52" s="187"/>
      <c r="AN52" s="187"/>
      <c r="AO52" s="187"/>
      <c r="AP52" s="187"/>
      <c r="AQ52" s="187"/>
      <c r="AR52" s="187"/>
      <c r="AS52" s="187"/>
      <c r="AT52" s="187"/>
      <c r="AU52" s="342"/>
      <c r="AV52" s="229"/>
      <c r="AW52" s="187"/>
      <c r="AX52" s="187"/>
      <c r="AY52" s="187"/>
      <c r="AZ52" s="187"/>
      <c r="BA52" s="187"/>
      <c r="BB52" s="187"/>
      <c r="BC52" s="187"/>
      <c r="BD52" s="187"/>
      <c r="BE52" s="342"/>
      <c r="BF52" s="229"/>
      <c r="BG52" s="187"/>
      <c r="BH52" s="187"/>
      <c r="BI52" s="187"/>
      <c r="BJ52" s="187"/>
      <c r="BK52" s="187"/>
      <c r="BL52" s="187"/>
      <c r="BM52" s="187"/>
      <c r="BN52" s="187"/>
      <c r="BO52" s="187"/>
      <c r="BP52" s="187"/>
      <c r="BQ52" s="187"/>
      <c r="BR52" s="187"/>
      <c r="BS52" s="187"/>
      <c r="BT52" s="342"/>
      <c r="BU52" s="229"/>
      <c r="BV52" s="187"/>
      <c r="BW52" s="374"/>
      <c r="BX52" s="187"/>
      <c r="BY52" s="342"/>
      <c r="BZ52" s="229"/>
      <c r="CA52" s="187"/>
      <c r="CB52" s="374"/>
      <c r="CC52" s="229"/>
      <c r="CD52" s="187"/>
      <c r="CE52" s="187"/>
      <c r="CF52" s="225"/>
      <c r="CG52" s="342"/>
      <c r="CH52" s="229"/>
      <c r="CI52" s="187"/>
      <c r="CJ52" s="187"/>
      <c r="CK52" s="342"/>
      <c r="CL52" s="187"/>
      <c r="CM52" s="187"/>
      <c r="CN52" s="187"/>
      <c r="CO52" s="187"/>
      <c r="CP52" s="342"/>
      <c r="CQ52" s="187"/>
      <c r="CR52" s="187"/>
      <c r="CS52" s="187"/>
      <c r="CT52" s="187"/>
      <c r="CU52" s="187"/>
      <c r="CV52" s="187"/>
      <c r="CW52" s="342"/>
      <c r="CX52" s="187"/>
      <c r="CY52" s="187"/>
      <c r="CZ52" s="379"/>
      <c r="DA52" s="229"/>
      <c r="DB52" s="229"/>
      <c r="DC52" s="187"/>
      <c r="DD52" s="187"/>
      <c r="DE52" s="490"/>
      <c r="DF52" s="379"/>
      <c r="DG52" s="229"/>
      <c r="DH52" s="392"/>
      <c r="DI52" s="392"/>
      <c r="DJ52" s="392"/>
      <c r="DK52" s="392"/>
      <c r="DL52" s="392"/>
      <c r="DM52" s="392"/>
      <c r="DN52" s="392"/>
      <c r="DO52" s="392"/>
      <c r="DP52" s="392"/>
      <c r="DQ52" s="392"/>
      <c r="DR52" s="392"/>
      <c r="DS52" s="392"/>
      <c r="DT52" s="392"/>
      <c r="DU52" s="392"/>
      <c r="DV52" s="392"/>
      <c r="DW52" s="392"/>
      <c r="DX52" s="392"/>
      <c r="DY52" s="392"/>
      <c r="DZ52" s="392"/>
      <c r="EA52" s="392"/>
      <c r="EB52" s="392"/>
      <c r="EC52" s="392"/>
      <c r="ED52" s="392"/>
      <c r="EE52" s="392"/>
      <c r="EF52" s="392"/>
      <c r="EG52" s="392"/>
      <c r="EH52" s="392"/>
      <c r="EI52" s="392"/>
      <c r="EJ52" s="392"/>
      <c r="EK52" s="392"/>
      <c r="EL52" s="392"/>
      <c r="EM52" s="392"/>
      <c r="EN52" s="392"/>
      <c r="EO52" s="404">
        <f>IF(SUM(DH52:EN52)=0,"",SUM(DH52:EN52))</f>
      </c>
      <c r="EP52" s="374"/>
      <c r="EQ52" s="286"/>
      <c r="ER52" s="229"/>
      <c r="ET52" s="296"/>
      <c r="EV52" s="229"/>
      <c r="EW52" s="434">
        <f t="shared" si="80"/>
      </c>
      <c r="EX52" s="434">
        <f t="shared" si="22"/>
      </c>
      <c r="EY52" s="434">
        <f t="shared" si="23"/>
      </c>
      <c r="EZ52" s="434">
        <f t="shared" si="24"/>
      </c>
      <c r="FA52" s="434">
        <f t="shared" si="25"/>
      </c>
      <c r="FB52" s="434">
        <f t="shared" si="26"/>
      </c>
      <c r="FC52" s="434">
        <f t="shared" si="27"/>
      </c>
      <c r="FD52" s="434">
        <f t="shared" si="28"/>
      </c>
      <c r="FE52" s="434">
        <f t="shared" si="29"/>
      </c>
      <c r="FF52" s="434">
        <f t="shared" si="30"/>
      </c>
      <c r="FG52" s="434">
        <f t="shared" si="31"/>
      </c>
      <c r="FH52" s="434">
        <f t="shared" si="32"/>
      </c>
      <c r="FI52" s="434">
        <f t="shared" si="33"/>
      </c>
      <c r="FJ52" s="434">
        <f t="shared" si="34"/>
      </c>
      <c r="FK52" s="434">
        <f t="shared" si="35"/>
      </c>
      <c r="FL52" s="434">
        <f t="shared" si="36"/>
      </c>
      <c r="FM52" s="434">
        <f t="shared" si="37"/>
      </c>
      <c r="FN52" s="434">
        <f t="shared" si="38"/>
      </c>
      <c r="FO52" s="434">
        <f t="shared" si="39"/>
      </c>
      <c r="FP52" s="434">
        <f t="shared" si="40"/>
      </c>
      <c r="FQ52" s="434">
        <f t="shared" si="41"/>
      </c>
      <c r="FR52" s="434">
        <f t="shared" si="42"/>
      </c>
      <c r="FS52" s="434">
        <f t="shared" si="43"/>
      </c>
      <c r="FT52" s="434">
        <f t="shared" si="44"/>
      </c>
      <c r="FU52" s="434">
        <f t="shared" si="45"/>
      </c>
      <c r="FV52" s="434">
        <f t="shared" si="46"/>
      </c>
      <c r="FW52" s="434">
        <f t="shared" si="47"/>
      </c>
      <c r="FX52" s="434">
        <f t="shared" si="48"/>
      </c>
      <c r="FY52" s="434">
        <f t="shared" si="49"/>
      </c>
      <c r="FZ52" s="434">
        <f t="shared" si="50"/>
      </c>
      <c r="GA52" s="434">
        <f t="shared" si="51"/>
      </c>
      <c r="GB52" s="434">
        <f t="shared" si="52"/>
      </c>
      <c r="GC52" s="434">
        <f t="shared" si="53"/>
      </c>
      <c r="GD52" s="434">
        <f t="shared" si="54"/>
      </c>
      <c r="GE52" s="434">
        <f t="shared" si="55"/>
      </c>
      <c r="GF52" s="434">
        <f t="shared" si="56"/>
      </c>
      <c r="GG52" s="434">
        <f t="shared" si="57"/>
      </c>
      <c r="GH52" s="434">
        <f t="shared" si="58"/>
      </c>
      <c r="GI52" s="434">
        <f t="shared" si="59"/>
      </c>
      <c r="GJ52" s="434">
        <f t="shared" si="60"/>
      </c>
      <c r="GK52" s="434">
        <f t="shared" si="61"/>
      </c>
      <c r="GL52" s="434">
        <f t="shared" si="62"/>
      </c>
      <c r="GM52" s="434">
        <f t="shared" si="63"/>
      </c>
      <c r="GN52" s="434">
        <f t="shared" si="64"/>
      </c>
      <c r="GO52" s="434">
        <f t="shared" si="65"/>
      </c>
      <c r="GP52" s="434">
        <f t="shared" si="66"/>
      </c>
      <c r="GQ52" s="434">
        <f t="shared" si="67"/>
      </c>
      <c r="GR52" s="434">
        <f t="shared" si="68"/>
      </c>
      <c r="GS52" s="434">
        <f t="shared" si="69"/>
      </c>
      <c r="GT52" s="434">
        <f t="shared" si="70"/>
      </c>
      <c r="GU52" s="434">
        <f t="shared" si="71"/>
      </c>
      <c r="GV52" s="434">
        <f t="shared" si="72"/>
      </c>
      <c r="GW52" s="434">
        <f t="shared" si="73"/>
      </c>
      <c r="GX52" s="434">
        <f t="shared" si="74"/>
      </c>
      <c r="GY52" s="434">
        <f t="shared" si="75"/>
      </c>
      <c r="GZ52" s="434">
        <f t="shared" si="76"/>
      </c>
      <c r="HA52" s="434">
        <f t="shared" si="77"/>
      </c>
      <c r="HB52" s="434">
        <f t="shared" si="78"/>
      </c>
      <c r="HC52" s="434">
        <f t="shared" si="79"/>
      </c>
    </row>
    <row r="53" spans="2:211" ht="58.5">
      <c r="B53" s="536" t="s">
        <v>842</v>
      </c>
      <c r="D53" s="510" t="s">
        <v>362</v>
      </c>
      <c r="E53" s="293" t="s">
        <v>379</v>
      </c>
      <c r="F53" s="229"/>
      <c r="G53" s="353">
        <v>1</v>
      </c>
      <c r="H53" s="353">
        <v>1</v>
      </c>
      <c r="I53" s="513">
        <v>0</v>
      </c>
      <c r="J53" s="344">
        <v>0</v>
      </c>
      <c r="K53" s="493"/>
      <c r="L53" s="493"/>
      <c r="M53" s="344"/>
      <c r="N53" s="344"/>
      <c r="O53" s="342"/>
      <c r="P53" s="229"/>
      <c r="Q53" s="344"/>
      <c r="R53" s="343">
        <v>1</v>
      </c>
      <c r="S53" s="341">
        <v>1</v>
      </c>
      <c r="T53" s="229"/>
      <c r="U53" s="345">
        <v>1450</v>
      </c>
      <c r="V53" s="398">
        <v>20</v>
      </c>
      <c r="W53" s="345">
        <v>4</v>
      </c>
      <c r="X53" s="382">
        <f t="shared" si="19"/>
        <v>20</v>
      </c>
      <c r="Y53" s="223">
        <f t="shared" si="20"/>
        <v>0.016551724137931035</v>
      </c>
      <c r="Z53" s="382">
        <f t="shared" si="21"/>
        <v>21</v>
      </c>
      <c r="AA53" s="357" t="s">
        <v>713</v>
      </c>
      <c r="AB53" s="229"/>
      <c r="AC53" s="491">
        <v>0.5</v>
      </c>
      <c r="AD53" s="187"/>
      <c r="AE53" s="187"/>
      <c r="AF53" s="187"/>
      <c r="AG53" s="187"/>
      <c r="AH53" s="187"/>
      <c r="AI53" s="187"/>
      <c r="AJ53" s="359">
        <v>0.5</v>
      </c>
      <c r="AK53" s="187"/>
      <c r="AL53" s="187"/>
      <c r="AM53" s="187"/>
      <c r="AN53" s="187"/>
      <c r="AO53" s="187"/>
      <c r="AP53" s="187"/>
      <c r="AQ53" s="187"/>
      <c r="AR53" s="187"/>
      <c r="AS53" s="187"/>
      <c r="AT53" s="187"/>
      <c r="AU53" s="342"/>
      <c r="AV53" s="229"/>
      <c r="AW53" s="187">
        <v>1</v>
      </c>
      <c r="AX53" s="358">
        <v>1</v>
      </c>
      <c r="AY53" s="187"/>
      <c r="AZ53" s="187"/>
      <c r="BA53" s="187"/>
      <c r="BB53" s="187"/>
      <c r="BC53" s="187"/>
      <c r="BD53" s="187"/>
      <c r="BE53" s="342"/>
      <c r="BF53" s="229"/>
      <c r="BG53" s="187"/>
      <c r="BH53" s="187"/>
      <c r="BI53" s="187"/>
      <c r="BJ53" s="358">
        <v>1</v>
      </c>
      <c r="BK53" s="187"/>
      <c r="BL53" s="187"/>
      <c r="BM53" s="187"/>
      <c r="BN53" s="187"/>
      <c r="BO53" s="187"/>
      <c r="BP53" s="187"/>
      <c r="BQ53" s="187"/>
      <c r="BR53" s="187"/>
      <c r="BS53" s="400">
        <v>0</v>
      </c>
      <c r="BT53" s="342"/>
      <c r="BU53" s="229"/>
      <c r="BV53" s="400">
        <v>0</v>
      </c>
      <c r="BW53" s="374"/>
      <c r="BX53" s="187"/>
      <c r="BY53" s="342"/>
      <c r="BZ53" s="229"/>
      <c r="CA53" s="400">
        <v>0</v>
      </c>
      <c r="CB53" s="374"/>
      <c r="CC53" s="229"/>
      <c r="CD53" s="187"/>
      <c r="CE53" s="385">
        <v>1</v>
      </c>
      <c r="CF53" s="225"/>
      <c r="CG53" s="342"/>
      <c r="CH53" s="229"/>
      <c r="CI53" s="373">
        <v>1</v>
      </c>
      <c r="CJ53" s="402">
        <v>1</v>
      </c>
      <c r="CK53" s="342"/>
      <c r="CL53" s="373">
        <v>1</v>
      </c>
      <c r="CM53" s="402">
        <v>1</v>
      </c>
      <c r="CN53" s="373">
        <v>1</v>
      </c>
      <c r="CO53" s="402">
        <v>1</v>
      </c>
      <c r="CP53" s="342"/>
      <c r="CQ53" s="191">
        <v>0</v>
      </c>
      <c r="CR53" s="373">
        <v>1</v>
      </c>
      <c r="CS53" s="402">
        <v>1</v>
      </c>
      <c r="CT53" s="191">
        <v>0</v>
      </c>
      <c r="CU53" s="402">
        <v>1</v>
      </c>
      <c r="CV53" s="373">
        <v>1</v>
      </c>
      <c r="CW53" s="286" t="s">
        <v>714</v>
      </c>
      <c r="CX53" s="389">
        <v>1</v>
      </c>
      <c r="CY53" s="187"/>
      <c r="CZ53" s="514" t="s">
        <v>715</v>
      </c>
      <c r="DA53" s="229"/>
      <c r="DB53" s="229"/>
      <c r="DC53" s="389">
        <v>1</v>
      </c>
      <c r="DD53" s="187"/>
      <c r="DE53" s="490"/>
      <c r="DF53" s="541" t="s">
        <v>716</v>
      </c>
      <c r="DG53" s="229"/>
      <c r="DH53" s="392"/>
      <c r="DI53" s="395">
        <v>1</v>
      </c>
      <c r="DJ53" s="394">
        <v>1</v>
      </c>
      <c r="DK53" s="392"/>
      <c r="DL53" s="392"/>
      <c r="DM53" s="392"/>
      <c r="DN53" s="392"/>
      <c r="DO53" s="392"/>
      <c r="DP53" s="395">
        <v>1</v>
      </c>
      <c r="DQ53" s="392"/>
      <c r="DR53" s="392"/>
      <c r="DS53" s="395">
        <v>1</v>
      </c>
      <c r="DT53" s="392"/>
      <c r="DU53" s="392"/>
      <c r="DV53" s="392"/>
      <c r="DW53" s="392"/>
      <c r="DX53" s="392"/>
      <c r="DY53" s="394">
        <v>1</v>
      </c>
      <c r="DZ53" s="392"/>
      <c r="EA53" s="392"/>
      <c r="EB53" s="392"/>
      <c r="EC53" s="392"/>
      <c r="ED53" s="394">
        <v>1</v>
      </c>
      <c r="EE53" s="395">
        <v>1</v>
      </c>
      <c r="EF53" s="392"/>
      <c r="EG53" s="392"/>
      <c r="EH53" s="392"/>
      <c r="EI53" s="394">
        <v>1</v>
      </c>
      <c r="EJ53" s="392"/>
      <c r="EK53" s="392"/>
      <c r="EL53" s="395">
        <v>1</v>
      </c>
      <c r="EM53" s="394">
        <v>1</v>
      </c>
      <c r="EN53" s="392"/>
      <c r="EO53" s="404">
        <f>IF(SUM(DH53:EN53)=0,"",SUM(DH53:EN53))</f>
        <v>10</v>
      </c>
      <c r="EP53" s="374"/>
      <c r="EQ53" s="286"/>
      <c r="ER53" s="229"/>
      <c r="ET53" s="296"/>
      <c r="EV53" s="229"/>
      <c r="EW53" s="434">
        <f t="shared" si="80"/>
        <v>2</v>
      </c>
      <c r="EX53" s="434">
        <f t="shared" si="22"/>
      </c>
      <c r="EY53" s="434">
        <f t="shared" si="23"/>
      </c>
      <c r="EZ53" s="434">
        <f t="shared" si="24"/>
      </c>
      <c r="FA53" s="434">
        <f t="shared" si="25"/>
      </c>
      <c r="FB53" s="434">
        <f t="shared" si="26"/>
      </c>
      <c r="FC53" s="434">
        <f t="shared" si="27"/>
      </c>
      <c r="FD53" s="434">
        <f t="shared" si="28"/>
        <v>2</v>
      </c>
      <c r="FE53" s="434">
        <f t="shared" si="29"/>
      </c>
      <c r="FF53" s="434">
        <f t="shared" si="30"/>
      </c>
      <c r="FG53" s="434">
        <f t="shared" si="31"/>
      </c>
      <c r="FH53" s="434">
        <f t="shared" si="32"/>
      </c>
      <c r="FI53" s="434">
        <f t="shared" si="33"/>
      </c>
      <c r="FJ53" s="434">
        <f t="shared" si="34"/>
      </c>
      <c r="FK53" s="434">
        <f t="shared" si="35"/>
      </c>
      <c r="FL53" s="434">
        <f t="shared" si="36"/>
      </c>
      <c r="FM53" s="434">
        <f t="shared" si="37"/>
      </c>
      <c r="FN53" s="434">
        <f t="shared" si="38"/>
      </c>
      <c r="FO53" s="434">
        <f t="shared" si="39"/>
      </c>
      <c r="FP53" s="434">
        <f t="shared" si="40"/>
      </c>
      <c r="FQ53" s="434">
        <f t="shared" si="41"/>
        <v>4</v>
      </c>
      <c r="FR53" s="434">
        <f t="shared" si="42"/>
        <v>4</v>
      </c>
      <c r="FS53" s="434">
        <f t="shared" si="43"/>
      </c>
      <c r="FT53" s="434">
        <f t="shared" si="44"/>
      </c>
      <c r="FU53" s="434">
        <f t="shared" si="45"/>
      </c>
      <c r="FV53" s="434">
        <f t="shared" si="46"/>
      </c>
      <c r="FW53" s="434">
        <f t="shared" si="47"/>
      </c>
      <c r="FX53" s="434">
        <f t="shared" si="48"/>
      </c>
      <c r="FY53" s="434">
        <f t="shared" si="49"/>
      </c>
      <c r="FZ53" s="434">
        <f t="shared" si="50"/>
      </c>
      <c r="GA53" s="434">
        <f t="shared" si="51"/>
      </c>
      <c r="GB53" s="434">
        <f t="shared" si="52"/>
      </c>
      <c r="GC53" s="434">
        <f t="shared" si="53"/>
      </c>
      <c r="GD53" s="434">
        <f t="shared" si="54"/>
        <v>4</v>
      </c>
      <c r="GE53" s="434">
        <f t="shared" si="55"/>
      </c>
      <c r="GF53" s="434">
        <f t="shared" si="56"/>
      </c>
      <c r="GG53" s="434">
        <f t="shared" si="57"/>
      </c>
      <c r="GH53" s="434">
        <f t="shared" si="58"/>
      </c>
      <c r="GI53" s="434">
        <f t="shared" si="59"/>
      </c>
      <c r="GJ53" s="434">
        <f t="shared" si="60"/>
      </c>
      <c r="GK53" s="434">
        <f t="shared" si="61"/>
      </c>
      <c r="GL53" s="434">
        <f t="shared" si="62"/>
      </c>
      <c r="GM53" s="434">
        <f t="shared" si="63"/>
        <v>0</v>
      </c>
      <c r="GN53" s="434">
        <f t="shared" si="64"/>
      </c>
      <c r="GO53" s="434">
        <f t="shared" si="65"/>
      </c>
      <c r="GP53" s="434">
        <f t="shared" si="66"/>
        <v>0</v>
      </c>
      <c r="GQ53" s="434">
        <f t="shared" si="67"/>
      </c>
      <c r="GR53" s="434">
        <f t="shared" si="68"/>
      </c>
      <c r="GS53" s="434">
        <f t="shared" si="69"/>
      </c>
      <c r="GT53" s="434">
        <f t="shared" si="70"/>
      </c>
      <c r="GU53" s="434">
        <f t="shared" si="71"/>
        <v>0</v>
      </c>
      <c r="GV53" s="434">
        <f t="shared" si="72"/>
      </c>
      <c r="GW53" s="434">
        <f t="shared" si="73"/>
      </c>
      <c r="GX53" s="434">
        <f t="shared" si="74"/>
      </c>
      <c r="GY53" s="434">
        <f t="shared" si="75"/>
        <v>4</v>
      </c>
      <c r="GZ53" s="434">
        <f t="shared" si="76"/>
      </c>
      <c r="HA53" s="434">
        <f t="shared" si="77"/>
      </c>
      <c r="HB53" s="434">
        <f t="shared" si="78"/>
      </c>
      <c r="HC53" s="434">
        <f t="shared" si="79"/>
        <v>4</v>
      </c>
    </row>
    <row r="54" spans="4:211" ht="12.75">
      <c r="D54" s="511" t="s">
        <v>471</v>
      </c>
      <c r="E54" s="293" t="s">
        <v>379</v>
      </c>
      <c r="F54" s="229"/>
      <c r="G54" s="353">
        <v>1</v>
      </c>
      <c r="H54" s="353">
        <v>1</v>
      </c>
      <c r="I54" s="513">
        <v>0</v>
      </c>
      <c r="J54" s="344">
        <v>0</v>
      </c>
      <c r="K54" s="493"/>
      <c r="L54" s="493"/>
      <c r="M54" s="344"/>
      <c r="N54" s="344"/>
      <c r="O54" s="342"/>
      <c r="P54" s="229"/>
      <c r="Q54" s="344">
        <v>0</v>
      </c>
      <c r="R54" s="343">
        <v>1</v>
      </c>
      <c r="S54" s="344">
        <v>0</v>
      </c>
      <c r="T54" s="229"/>
      <c r="U54" s="345"/>
      <c r="V54" s="345"/>
      <c r="W54" s="345"/>
      <c r="X54" s="382">
        <f t="shared" si="19"/>
      </c>
      <c r="Y54" s="223">
        <f t="shared" si="20"/>
      </c>
      <c r="Z54" s="382">
        <f t="shared" si="21"/>
      </c>
      <c r="AA54" s="286"/>
      <c r="AB54" s="229"/>
      <c r="AC54" s="187"/>
      <c r="AD54" s="187"/>
      <c r="AE54" s="187"/>
      <c r="AF54" s="187"/>
      <c r="AG54" s="187"/>
      <c r="AH54" s="187"/>
      <c r="AI54" s="187"/>
      <c r="AJ54" s="187"/>
      <c r="AK54" s="187"/>
      <c r="AL54" s="187"/>
      <c r="AM54" s="187"/>
      <c r="AN54" s="187"/>
      <c r="AO54" s="187"/>
      <c r="AP54" s="187"/>
      <c r="AQ54" s="187"/>
      <c r="AR54" s="187"/>
      <c r="AS54" s="187"/>
      <c r="AT54" s="187"/>
      <c r="AU54" s="342"/>
      <c r="AV54" s="229"/>
      <c r="AW54" s="187"/>
      <c r="AX54" s="187"/>
      <c r="AY54" s="187"/>
      <c r="AZ54" s="187"/>
      <c r="BA54" s="187"/>
      <c r="BB54" s="187"/>
      <c r="BC54" s="187"/>
      <c r="BD54" s="187"/>
      <c r="BE54" s="342"/>
      <c r="BF54" s="229"/>
      <c r="BG54" s="187"/>
      <c r="BH54" s="187"/>
      <c r="BI54" s="187"/>
      <c r="BJ54" s="187"/>
      <c r="BK54" s="187"/>
      <c r="BL54" s="187"/>
      <c r="BM54" s="187"/>
      <c r="BN54" s="187"/>
      <c r="BO54" s="187"/>
      <c r="BP54" s="187"/>
      <c r="BQ54" s="187"/>
      <c r="BR54" s="187"/>
      <c r="BS54" s="187"/>
      <c r="BT54" s="342"/>
      <c r="BU54" s="229"/>
      <c r="BV54" s="187"/>
      <c r="BW54" s="374"/>
      <c r="BX54" s="187"/>
      <c r="BY54" s="342"/>
      <c r="BZ54" s="229"/>
      <c r="CA54" s="187"/>
      <c r="CB54" s="374"/>
      <c r="CC54" s="229"/>
      <c r="CD54" s="187"/>
      <c r="CE54" s="187"/>
      <c r="CF54" s="225"/>
      <c r="CG54" s="342"/>
      <c r="CH54" s="229"/>
      <c r="CI54" s="187"/>
      <c r="CJ54" s="187"/>
      <c r="CK54" s="342"/>
      <c r="CL54" s="187"/>
      <c r="CM54" s="187"/>
      <c r="CN54" s="187"/>
      <c r="CO54" s="187"/>
      <c r="CP54" s="342"/>
      <c r="CQ54" s="187"/>
      <c r="CR54" s="187"/>
      <c r="CS54" s="187"/>
      <c r="CT54" s="187"/>
      <c r="CU54" s="187"/>
      <c r="CV54" s="187"/>
      <c r="CW54" s="342"/>
      <c r="CX54" s="187"/>
      <c r="CY54" s="187"/>
      <c r="CZ54" s="379"/>
      <c r="DA54" s="229"/>
      <c r="DB54" s="229"/>
      <c r="DC54" s="187"/>
      <c r="DD54" s="187"/>
      <c r="DE54" s="490"/>
      <c r="DF54" s="379"/>
      <c r="DG54" s="229"/>
      <c r="DH54" s="392"/>
      <c r="DI54" s="392"/>
      <c r="DJ54" s="392"/>
      <c r="DK54" s="392"/>
      <c r="DL54" s="392"/>
      <c r="DM54" s="392"/>
      <c r="DN54" s="392"/>
      <c r="DO54" s="392"/>
      <c r="DP54" s="392"/>
      <c r="DQ54" s="392"/>
      <c r="DR54" s="392"/>
      <c r="DS54" s="392"/>
      <c r="DT54" s="392"/>
      <c r="DU54" s="392"/>
      <c r="DV54" s="392"/>
      <c r="DW54" s="392"/>
      <c r="DX54" s="392"/>
      <c r="DY54" s="392"/>
      <c r="DZ54" s="392"/>
      <c r="EA54" s="392"/>
      <c r="EB54" s="392"/>
      <c r="EC54" s="392"/>
      <c r="ED54" s="392"/>
      <c r="EE54" s="392"/>
      <c r="EF54" s="392"/>
      <c r="EG54" s="392"/>
      <c r="EH54" s="392"/>
      <c r="EI54" s="392"/>
      <c r="EJ54" s="392"/>
      <c r="EK54" s="392"/>
      <c r="EL54" s="392"/>
      <c r="EM54" s="392"/>
      <c r="EN54" s="392"/>
      <c r="EO54" s="404">
        <f>IF(SUM(DH54:EN54)=0,"",SUM(DH54:EN54))</f>
      </c>
      <c r="EP54" s="374"/>
      <c r="EQ54" s="286"/>
      <c r="ER54" s="229"/>
      <c r="ET54" s="296"/>
      <c r="EV54" s="229"/>
      <c r="EW54" s="434">
        <f t="shared" si="80"/>
      </c>
      <c r="EX54" s="434">
        <f t="shared" si="22"/>
      </c>
      <c r="EY54" s="434">
        <f t="shared" si="23"/>
      </c>
      <c r="EZ54" s="434">
        <f t="shared" si="24"/>
      </c>
      <c r="FA54" s="434">
        <f t="shared" si="25"/>
      </c>
      <c r="FB54" s="434">
        <f t="shared" si="26"/>
      </c>
      <c r="FC54" s="434">
        <f t="shared" si="27"/>
      </c>
      <c r="FD54" s="434">
        <f t="shared" si="28"/>
      </c>
      <c r="FE54" s="434">
        <f t="shared" si="29"/>
      </c>
      <c r="FF54" s="434">
        <f t="shared" si="30"/>
      </c>
      <c r="FG54" s="434">
        <f t="shared" si="31"/>
      </c>
      <c r="FH54" s="434">
        <f t="shared" si="32"/>
      </c>
      <c r="FI54" s="434">
        <f t="shared" si="33"/>
      </c>
      <c r="FJ54" s="434">
        <f t="shared" si="34"/>
      </c>
      <c r="FK54" s="434">
        <f t="shared" si="35"/>
      </c>
      <c r="FL54" s="434">
        <f t="shared" si="36"/>
      </c>
      <c r="FM54" s="434">
        <f t="shared" si="37"/>
      </c>
      <c r="FN54" s="434">
        <f t="shared" si="38"/>
      </c>
      <c r="FO54" s="434">
        <f t="shared" si="39"/>
      </c>
      <c r="FP54" s="434">
        <f t="shared" si="40"/>
      </c>
      <c r="FQ54" s="434">
        <f t="shared" si="41"/>
      </c>
      <c r="FR54" s="434">
        <f t="shared" si="42"/>
      </c>
      <c r="FS54" s="434">
        <f t="shared" si="43"/>
      </c>
      <c r="FT54" s="434">
        <f t="shared" si="44"/>
      </c>
      <c r="FU54" s="434">
        <f t="shared" si="45"/>
      </c>
      <c r="FV54" s="434">
        <f t="shared" si="46"/>
      </c>
      <c r="FW54" s="434">
        <f t="shared" si="47"/>
      </c>
      <c r="FX54" s="434">
        <f t="shared" si="48"/>
      </c>
      <c r="FY54" s="434">
        <f t="shared" si="49"/>
      </c>
      <c r="FZ54" s="434">
        <f t="shared" si="50"/>
      </c>
      <c r="GA54" s="434">
        <f t="shared" si="51"/>
      </c>
      <c r="GB54" s="434">
        <f t="shared" si="52"/>
      </c>
      <c r="GC54" s="434">
        <f t="shared" si="53"/>
      </c>
      <c r="GD54" s="434">
        <f t="shared" si="54"/>
      </c>
      <c r="GE54" s="434">
        <f t="shared" si="55"/>
      </c>
      <c r="GF54" s="434">
        <f t="shared" si="56"/>
      </c>
      <c r="GG54" s="434">
        <f t="shared" si="57"/>
      </c>
      <c r="GH54" s="434">
        <f t="shared" si="58"/>
      </c>
      <c r="GI54" s="434">
        <f t="shared" si="59"/>
      </c>
      <c r="GJ54" s="434">
        <f t="shared" si="60"/>
      </c>
      <c r="GK54" s="434">
        <f t="shared" si="61"/>
      </c>
      <c r="GL54" s="434">
        <f t="shared" si="62"/>
      </c>
      <c r="GM54" s="434">
        <f t="shared" si="63"/>
      </c>
      <c r="GN54" s="434">
        <f t="shared" si="64"/>
      </c>
      <c r="GO54" s="434">
        <f t="shared" si="65"/>
      </c>
      <c r="GP54" s="434">
        <f t="shared" si="66"/>
      </c>
      <c r="GQ54" s="434">
        <f t="shared" si="67"/>
      </c>
      <c r="GR54" s="434">
        <f t="shared" si="68"/>
      </c>
      <c r="GS54" s="434">
        <f t="shared" si="69"/>
      </c>
      <c r="GT54" s="434">
        <f t="shared" si="70"/>
      </c>
      <c r="GU54" s="434">
        <f t="shared" si="71"/>
      </c>
      <c r="GV54" s="434">
        <f t="shared" si="72"/>
      </c>
      <c r="GW54" s="434">
        <f t="shared" si="73"/>
      </c>
      <c r="GX54" s="434">
        <f t="shared" si="74"/>
      </c>
      <c r="GY54" s="434">
        <f t="shared" si="75"/>
      </c>
      <c r="GZ54" s="434">
        <f t="shared" si="76"/>
      </c>
      <c r="HA54" s="434">
        <f t="shared" si="77"/>
      </c>
      <c r="HB54" s="434">
        <f t="shared" si="78"/>
      </c>
      <c r="HC54" s="434">
        <f t="shared" si="79"/>
      </c>
    </row>
    <row r="55" spans="4:211" ht="25.5">
      <c r="D55" s="363" t="s">
        <v>121</v>
      </c>
      <c r="E55" s="294" t="s">
        <v>477</v>
      </c>
      <c r="F55" s="229"/>
      <c r="J55" s="341"/>
      <c r="K55" s="237"/>
      <c r="L55" s="237"/>
      <c r="M55" s="341"/>
      <c r="N55" s="341"/>
      <c r="O55" s="342"/>
      <c r="P55" s="229"/>
      <c r="Q55" s="343">
        <v>1</v>
      </c>
      <c r="R55" s="343">
        <v>5</v>
      </c>
      <c r="S55" s="344">
        <v>0</v>
      </c>
      <c r="T55" s="229"/>
      <c r="U55" s="345"/>
      <c r="V55" s="345"/>
      <c r="W55" s="345"/>
      <c r="X55" s="382">
        <f t="shared" si="19"/>
      </c>
      <c r="Y55" s="223">
        <f t="shared" si="20"/>
      </c>
      <c r="Z55" s="382">
        <f t="shared" si="21"/>
      </c>
      <c r="AA55" s="286"/>
      <c r="AB55" s="229"/>
      <c r="AC55" s="187"/>
      <c r="AD55" s="187"/>
      <c r="AE55" s="187"/>
      <c r="AF55" s="187"/>
      <c r="AG55" s="187"/>
      <c r="AH55" s="187"/>
      <c r="AI55" s="187"/>
      <c r="AJ55" s="187"/>
      <c r="AK55" s="187"/>
      <c r="AL55" s="187"/>
      <c r="AM55" s="187"/>
      <c r="AN55" s="187"/>
      <c r="AO55" s="187"/>
      <c r="AP55" s="187"/>
      <c r="AQ55" s="187"/>
      <c r="AR55" s="187"/>
      <c r="AS55" s="187"/>
      <c r="AT55" s="187"/>
      <c r="AU55" s="342"/>
      <c r="AV55" s="229"/>
      <c r="AW55" s="187"/>
      <c r="AX55" s="187"/>
      <c r="AY55" s="187"/>
      <c r="AZ55" s="187"/>
      <c r="BA55" s="187"/>
      <c r="BB55" s="187"/>
      <c r="BC55" s="187"/>
      <c r="BD55" s="187"/>
      <c r="BE55" s="342"/>
      <c r="BF55" s="229"/>
      <c r="BG55" s="187"/>
      <c r="BH55" s="187"/>
      <c r="BI55" s="187"/>
      <c r="BJ55" s="187"/>
      <c r="BK55" s="187"/>
      <c r="BL55" s="187"/>
      <c r="BM55" s="187"/>
      <c r="BN55" s="187"/>
      <c r="BO55" s="187"/>
      <c r="BP55" s="187"/>
      <c r="BQ55" s="187"/>
      <c r="BR55" s="187"/>
      <c r="BS55" s="187"/>
      <c r="BT55" s="342"/>
      <c r="BU55" s="229"/>
      <c r="BV55" s="187"/>
      <c r="BW55" s="374"/>
      <c r="BX55" s="187"/>
      <c r="BY55" s="342"/>
      <c r="BZ55" s="229"/>
      <c r="CA55" s="187"/>
      <c r="CB55" s="374"/>
      <c r="CC55" s="229"/>
      <c r="CD55" s="187"/>
      <c r="CE55" s="187"/>
      <c r="CF55" s="225"/>
      <c r="CG55" s="342"/>
      <c r="CH55" s="229"/>
      <c r="CI55" s="187"/>
      <c r="CJ55" s="187"/>
      <c r="CK55" s="342"/>
      <c r="CL55" s="187"/>
      <c r="CM55" s="187"/>
      <c r="CN55" s="187"/>
      <c r="CO55" s="187"/>
      <c r="CP55" s="342"/>
      <c r="CQ55" s="187"/>
      <c r="CR55" s="187"/>
      <c r="CS55" s="187"/>
      <c r="CT55" s="187"/>
      <c r="CU55" s="187"/>
      <c r="CV55" s="187"/>
      <c r="CW55" s="342"/>
      <c r="CX55" s="187"/>
      <c r="CY55" s="187"/>
      <c r="CZ55" s="379"/>
      <c r="DA55" s="229"/>
      <c r="DB55" s="229"/>
      <c r="DC55" s="187"/>
      <c r="DD55" s="187"/>
      <c r="DE55" s="490"/>
      <c r="DF55" s="379"/>
      <c r="DG55" s="229"/>
      <c r="DH55" s="392"/>
      <c r="DI55" s="392"/>
      <c r="DJ55" s="392"/>
      <c r="DK55" s="392"/>
      <c r="DL55" s="392"/>
      <c r="DM55" s="392"/>
      <c r="DN55" s="392"/>
      <c r="DO55" s="392"/>
      <c r="DP55" s="392"/>
      <c r="DQ55" s="392"/>
      <c r="DR55" s="392"/>
      <c r="DS55" s="392"/>
      <c r="DT55" s="392"/>
      <c r="DU55" s="392"/>
      <c r="DV55" s="392"/>
      <c r="DW55" s="392"/>
      <c r="DX55" s="392"/>
      <c r="DY55" s="392"/>
      <c r="DZ55" s="392"/>
      <c r="EA55" s="392"/>
      <c r="EB55" s="392"/>
      <c r="EC55" s="392"/>
      <c r="ED55" s="392"/>
      <c r="EE55" s="392"/>
      <c r="EF55" s="392"/>
      <c r="EG55" s="392"/>
      <c r="EH55" s="392"/>
      <c r="EI55" s="392"/>
      <c r="EJ55" s="392"/>
      <c r="EK55" s="392"/>
      <c r="EL55" s="392"/>
      <c r="EM55" s="392"/>
      <c r="EN55" s="392"/>
      <c r="EO55" s="404">
        <f>IF(SUM(DH55:EN55)=0,"",SUM(DH55:EN55))</f>
      </c>
      <c r="EP55" s="374"/>
      <c r="EQ55" s="286"/>
      <c r="ER55" s="229"/>
      <c r="ET55" s="296"/>
      <c r="EV55" s="229"/>
      <c r="EW55" s="434">
        <f t="shared" si="80"/>
      </c>
      <c r="EX55" s="434">
        <f t="shared" si="22"/>
      </c>
      <c r="EY55" s="434">
        <f t="shared" si="23"/>
      </c>
      <c r="EZ55" s="434">
        <f t="shared" si="24"/>
      </c>
      <c r="FA55" s="434">
        <f t="shared" si="25"/>
      </c>
      <c r="FB55" s="434">
        <f t="shared" si="26"/>
      </c>
      <c r="FC55" s="434">
        <f t="shared" si="27"/>
      </c>
      <c r="FD55" s="434">
        <f t="shared" si="28"/>
      </c>
      <c r="FE55" s="434">
        <f t="shared" si="29"/>
      </c>
      <c r="FF55" s="434">
        <f t="shared" si="30"/>
      </c>
      <c r="FG55" s="434">
        <f t="shared" si="31"/>
      </c>
      <c r="FH55" s="434">
        <f t="shared" si="32"/>
      </c>
      <c r="FI55" s="434">
        <f t="shared" si="33"/>
      </c>
      <c r="FJ55" s="434">
        <f t="shared" si="34"/>
      </c>
      <c r="FK55" s="434">
        <f t="shared" si="35"/>
      </c>
      <c r="FL55" s="434">
        <f t="shared" si="36"/>
      </c>
      <c r="FM55" s="434">
        <f t="shared" si="37"/>
      </c>
      <c r="FN55" s="434">
        <f t="shared" si="38"/>
      </c>
      <c r="FO55" s="434">
        <f t="shared" si="39"/>
      </c>
      <c r="FP55" s="434">
        <f t="shared" si="40"/>
      </c>
      <c r="FQ55" s="434">
        <f t="shared" si="41"/>
      </c>
      <c r="FR55" s="434">
        <f t="shared" si="42"/>
      </c>
      <c r="FS55" s="434">
        <f t="shared" si="43"/>
      </c>
      <c r="FT55" s="434">
        <f t="shared" si="44"/>
      </c>
      <c r="FU55" s="434">
        <f t="shared" si="45"/>
      </c>
      <c r="FV55" s="434">
        <f t="shared" si="46"/>
      </c>
      <c r="FW55" s="434">
        <f t="shared" si="47"/>
      </c>
      <c r="FX55" s="434">
        <f t="shared" si="48"/>
      </c>
      <c r="FY55" s="434">
        <f t="shared" si="49"/>
      </c>
      <c r="FZ55" s="434">
        <f t="shared" si="50"/>
      </c>
      <c r="GA55" s="434">
        <f t="shared" si="51"/>
      </c>
      <c r="GB55" s="434">
        <f t="shared" si="52"/>
      </c>
      <c r="GC55" s="434">
        <f t="shared" si="53"/>
      </c>
      <c r="GD55" s="434">
        <f t="shared" si="54"/>
      </c>
      <c r="GE55" s="434">
        <f t="shared" si="55"/>
      </c>
      <c r="GF55" s="434">
        <f t="shared" si="56"/>
      </c>
      <c r="GG55" s="434">
        <f t="shared" si="57"/>
      </c>
      <c r="GH55" s="434">
        <f t="shared" si="58"/>
      </c>
      <c r="GI55" s="434">
        <f t="shared" si="59"/>
      </c>
      <c r="GJ55" s="434">
        <f t="shared" si="60"/>
      </c>
      <c r="GK55" s="434">
        <f t="shared" si="61"/>
      </c>
      <c r="GL55" s="434">
        <f t="shared" si="62"/>
      </c>
      <c r="GM55" s="434">
        <f t="shared" si="63"/>
      </c>
      <c r="GN55" s="434">
        <f t="shared" si="64"/>
      </c>
      <c r="GO55" s="434">
        <f t="shared" si="65"/>
      </c>
      <c r="GP55" s="434">
        <f t="shared" si="66"/>
      </c>
      <c r="GQ55" s="434">
        <f t="shared" si="67"/>
      </c>
      <c r="GR55" s="434">
        <f t="shared" si="68"/>
      </c>
      <c r="GS55" s="434">
        <f t="shared" si="69"/>
      </c>
      <c r="GT55" s="434">
        <f t="shared" si="70"/>
      </c>
      <c r="GU55" s="434">
        <f t="shared" si="71"/>
      </c>
      <c r="GV55" s="434">
        <f t="shared" si="72"/>
      </c>
      <c r="GW55" s="434">
        <f t="shared" si="73"/>
      </c>
      <c r="GX55" s="434">
        <f t="shared" si="74"/>
      </c>
      <c r="GY55" s="434">
        <f t="shared" si="75"/>
      </c>
      <c r="GZ55" s="434">
        <f t="shared" si="76"/>
      </c>
      <c r="HA55" s="434">
        <f t="shared" si="77"/>
      </c>
      <c r="HB55" s="434">
        <f t="shared" si="78"/>
      </c>
      <c r="HC55" s="434">
        <f t="shared" si="79"/>
      </c>
    </row>
    <row r="56" spans="4:211" ht="25.5">
      <c r="D56" s="364" t="s">
        <v>155</v>
      </c>
      <c r="E56" s="291" t="s">
        <v>475</v>
      </c>
      <c r="F56" s="229"/>
      <c r="J56" s="341"/>
      <c r="K56" s="237"/>
      <c r="L56" s="237"/>
      <c r="M56" s="341"/>
      <c r="N56" s="341"/>
      <c r="O56" s="342"/>
      <c r="P56" s="229"/>
      <c r="Q56" s="344">
        <v>0</v>
      </c>
      <c r="R56" s="343">
        <v>1</v>
      </c>
      <c r="S56" s="344">
        <v>0</v>
      </c>
      <c r="T56" s="229"/>
      <c r="U56" s="345"/>
      <c r="V56" s="345"/>
      <c r="W56" s="345"/>
      <c r="X56" s="382">
        <f t="shared" si="19"/>
      </c>
      <c r="Y56" s="223">
        <f t="shared" si="20"/>
      </c>
      <c r="Z56" s="382">
        <f t="shared" si="21"/>
      </c>
      <c r="AA56" s="286"/>
      <c r="AB56" s="229"/>
      <c r="AC56" s="187"/>
      <c r="AD56" s="187"/>
      <c r="AE56" s="187"/>
      <c r="AF56" s="187"/>
      <c r="AG56" s="187"/>
      <c r="AH56" s="187"/>
      <c r="AI56" s="187"/>
      <c r="AJ56" s="187"/>
      <c r="AK56" s="187"/>
      <c r="AL56" s="187"/>
      <c r="AM56" s="187"/>
      <c r="AN56" s="187"/>
      <c r="AO56" s="187"/>
      <c r="AP56" s="187"/>
      <c r="AQ56" s="187"/>
      <c r="AR56" s="187"/>
      <c r="AS56" s="187"/>
      <c r="AT56" s="187"/>
      <c r="AU56" s="342"/>
      <c r="AV56" s="229"/>
      <c r="AW56" s="187"/>
      <c r="AX56" s="187"/>
      <c r="AY56" s="187"/>
      <c r="AZ56" s="187"/>
      <c r="BA56" s="187"/>
      <c r="BB56" s="187"/>
      <c r="BC56" s="187"/>
      <c r="BD56" s="187"/>
      <c r="BE56" s="342"/>
      <c r="BF56" s="229"/>
      <c r="BG56" s="187"/>
      <c r="BH56" s="187"/>
      <c r="BI56" s="187"/>
      <c r="BJ56" s="187"/>
      <c r="BK56" s="187"/>
      <c r="BL56" s="187"/>
      <c r="BM56" s="187"/>
      <c r="BN56" s="187"/>
      <c r="BO56" s="187"/>
      <c r="BP56" s="187"/>
      <c r="BQ56" s="187"/>
      <c r="BR56" s="187"/>
      <c r="BS56" s="187"/>
      <c r="BT56" s="342"/>
      <c r="BU56" s="229"/>
      <c r="BV56" s="187"/>
      <c r="BW56" s="374"/>
      <c r="BX56" s="187"/>
      <c r="BY56" s="342"/>
      <c r="BZ56" s="229"/>
      <c r="CA56" s="187"/>
      <c r="CB56" s="374"/>
      <c r="CC56" s="229"/>
      <c r="CD56" s="187"/>
      <c r="CE56" s="187"/>
      <c r="CF56" s="225"/>
      <c r="CG56" s="342"/>
      <c r="CH56" s="229"/>
      <c r="CI56" s="187"/>
      <c r="CJ56" s="187"/>
      <c r="CK56" s="342"/>
      <c r="CL56" s="187"/>
      <c r="CM56" s="187"/>
      <c r="CN56" s="187"/>
      <c r="CO56" s="187"/>
      <c r="CP56" s="342"/>
      <c r="CQ56" s="187"/>
      <c r="CR56" s="187"/>
      <c r="CS56" s="187"/>
      <c r="CT56" s="187"/>
      <c r="CU56" s="187"/>
      <c r="CV56" s="187"/>
      <c r="CW56" s="342"/>
      <c r="CX56" s="187"/>
      <c r="CY56" s="187"/>
      <c r="CZ56" s="379"/>
      <c r="DA56" s="229"/>
      <c r="DB56" s="229"/>
      <c r="DC56" s="187"/>
      <c r="DD56" s="187"/>
      <c r="DE56" s="490"/>
      <c r="DF56" s="379"/>
      <c r="DG56" s="229"/>
      <c r="DH56" s="392"/>
      <c r="DI56" s="392"/>
      <c r="DJ56" s="392"/>
      <c r="DK56" s="392"/>
      <c r="DL56" s="392"/>
      <c r="DM56" s="392"/>
      <c r="DN56" s="392"/>
      <c r="DO56" s="392"/>
      <c r="DP56" s="392"/>
      <c r="DQ56" s="392"/>
      <c r="DR56" s="392"/>
      <c r="DS56" s="392"/>
      <c r="DT56" s="392"/>
      <c r="DU56" s="392"/>
      <c r="DV56" s="392"/>
      <c r="DW56" s="392"/>
      <c r="DX56" s="392"/>
      <c r="DY56" s="392"/>
      <c r="DZ56" s="392"/>
      <c r="EA56" s="392"/>
      <c r="EB56" s="392"/>
      <c r="EC56" s="392"/>
      <c r="ED56" s="392"/>
      <c r="EE56" s="392"/>
      <c r="EF56" s="392"/>
      <c r="EG56" s="392"/>
      <c r="EH56" s="392"/>
      <c r="EI56" s="392"/>
      <c r="EJ56" s="392"/>
      <c r="EK56" s="392"/>
      <c r="EL56" s="392"/>
      <c r="EM56" s="392"/>
      <c r="EN56" s="392"/>
      <c r="EO56" s="404">
        <f>IF(SUM(DH56:EN56)=0,"",SUM(DH56:EN56))</f>
      </c>
      <c r="EP56" s="374"/>
      <c r="EQ56" s="286"/>
      <c r="ER56" s="229"/>
      <c r="ET56" s="296"/>
      <c r="EV56" s="229"/>
      <c r="EW56" s="434">
        <f t="shared" si="80"/>
      </c>
      <c r="EX56" s="434">
        <f t="shared" si="22"/>
      </c>
      <c r="EY56" s="434">
        <f t="shared" si="23"/>
      </c>
      <c r="EZ56" s="434">
        <f t="shared" si="24"/>
      </c>
      <c r="FA56" s="434">
        <f t="shared" si="25"/>
      </c>
      <c r="FB56" s="434">
        <f t="shared" si="26"/>
      </c>
      <c r="FC56" s="434">
        <f t="shared" si="27"/>
      </c>
      <c r="FD56" s="434">
        <f t="shared" si="28"/>
      </c>
      <c r="FE56" s="434">
        <f t="shared" si="29"/>
      </c>
      <c r="FF56" s="434">
        <f t="shared" si="30"/>
      </c>
      <c r="FG56" s="434">
        <f t="shared" si="31"/>
      </c>
      <c r="FH56" s="434">
        <f t="shared" si="32"/>
      </c>
      <c r="FI56" s="434">
        <f t="shared" si="33"/>
      </c>
      <c r="FJ56" s="434">
        <f t="shared" si="34"/>
      </c>
      <c r="FK56" s="434">
        <f t="shared" si="35"/>
      </c>
      <c r="FL56" s="434">
        <f t="shared" si="36"/>
      </c>
      <c r="FM56" s="434">
        <f t="shared" si="37"/>
      </c>
      <c r="FN56" s="434">
        <f t="shared" si="38"/>
      </c>
      <c r="FO56" s="434">
        <f t="shared" si="39"/>
      </c>
      <c r="FP56" s="434">
        <f t="shared" si="40"/>
      </c>
      <c r="FQ56" s="434">
        <f t="shared" si="41"/>
      </c>
      <c r="FR56" s="434">
        <f t="shared" si="42"/>
      </c>
      <c r="FS56" s="434">
        <f t="shared" si="43"/>
      </c>
      <c r="FT56" s="434">
        <f t="shared" si="44"/>
      </c>
      <c r="FU56" s="434">
        <f t="shared" si="45"/>
      </c>
      <c r="FV56" s="434">
        <f t="shared" si="46"/>
      </c>
      <c r="FW56" s="434">
        <f t="shared" si="47"/>
      </c>
      <c r="FX56" s="434">
        <f t="shared" si="48"/>
      </c>
      <c r="FY56" s="434">
        <f t="shared" si="49"/>
      </c>
      <c r="FZ56" s="434">
        <f t="shared" si="50"/>
      </c>
      <c r="GA56" s="434">
        <f t="shared" si="51"/>
      </c>
      <c r="GB56" s="434">
        <f t="shared" si="52"/>
      </c>
      <c r="GC56" s="434">
        <f t="shared" si="53"/>
      </c>
      <c r="GD56" s="434">
        <f t="shared" si="54"/>
      </c>
      <c r="GE56" s="434">
        <f t="shared" si="55"/>
      </c>
      <c r="GF56" s="434">
        <f t="shared" si="56"/>
      </c>
      <c r="GG56" s="434">
        <f t="shared" si="57"/>
      </c>
      <c r="GH56" s="434">
        <f t="shared" si="58"/>
      </c>
      <c r="GI56" s="434">
        <f t="shared" si="59"/>
      </c>
      <c r="GJ56" s="434">
        <f t="shared" si="60"/>
      </c>
      <c r="GK56" s="434">
        <f t="shared" si="61"/>
      </c>
      <c r="GL56" s="434">
        <f t="shared" si="62"/>
      </c>
      <c r="GM56" s="434">
        <f t="shared" si="63"/>
      </c>
      <c r="GN56" s="434">
        <f t="shared" si="64"/>
      </c>
      <c r="GO56" s="434">
        <f t="shared" si="65"/>
      </c>
      <c r="GP56" s="434">
        <f t="shared" si="66"/>
      </c>
      <c r="GQ56" s="434">
        <f t="shared" si="67"/>
      </c>
      <c r="GR56" s="434">
        <f t="shared" si="68"/>
      </c>
      <c r="GS56" s="434">
        <f t="shared" si="69"/>
      </c>
      <c r="GT56" s="434">
        <f t="shared" si="70"/>
      </c>
      <c r="GU56" s="434">
        <f t="shared" si="71"/>
      </c>
      <c r="GV56" s="434">
        <f t="shared" si="72"/>
      </c>
      <c r="GW56" s="434">
        <f t="shared" si="73"/>
      </c>
      <c r="GX56" s="434">
        <f t="shared" si="74"/>
      </c>
      <c r="GY56" s="434">
        <f t="shared" si="75"/>
      </c>
      <c r="GZ56" s="434">
        <f t="shared" si="76"/>
      </c>
      <c r="HA56" s="434">
        <f t="shared" si="77"/>
      </c>
      <c r="HB56" s="434">
        <f t="shared" si="78"/>
      </c>
      <c r="HC56" s="434">
        <f t="shared" si="79"/>
      </c>
    </row>
    <row r="57" spans="4:211" ht="22.5">
      <c r="D57" s="364" t="s">
        <v>214</v>
      </c>
      <c r="E57" s="295" t="s">
        <v>476</v>
      </c>
      <c r="F57" s="229"/>
      <c r="J57" s="341"/>
      <c r="K57" s="237"/>
      <c r="L57" s="237"/>
      <c r="M57" s="341"/>
      <c r="N57" s="341"/>
      <c r="O57" s="342"/>
      <c r="P57" s="229"/>
      <c r="Q57" s="343">
        <v>1</v>
      </c>
      <c r="R57" s="344">
        <v>0</v>
      </c>
      <c r="S57" s="344">
        <v>0</v>
      </c>
      <c r="T57" s="229"/>
      <c r="U57" s="345"/>
      <c r="V57" s="345"/>
      <c r="W57" s="345"/>
      <c r="X57" s="382">
        <f t="shared" si="19"/>
      </c>
      <c r="Y57" s="223">
        <f t="shared" si="20"/>
      </c>
      <c r="Z57" s="382">
        <f t="shared" si="21"/>
      </c>
      <c r="AA57" s="286"/>
      <c r="AB57" s="229"/>
      <c r="AC57" s="187"/>
      <c r="AD57" s="187"/>
      <c r="AE57" s="187"/>
      <c r="AF57" s="187"/>
      <c r="AG57" s="187"/>
      <c r="AH57" s="187"/>
      <c r="AI57" s="187"/>
      <c r="AJ57" s="187"/>
      <c r="AK57" s="187"/>
      <c r="AL57" s="187"/>
      <c r="AM57" s="187"/>
      <c r="AN57" s="187"/>
      <c r="AO57" s="187"/>
      <c r="AP57" s="187"/>
      <c r="AQ57" s="187"/>
      <c r="AR57" s="187"/>
      <c r="AS57" s="187"/>
      <c r="AT57" s="187"/>
      <c r="AU57" s="342"/>
      <c r="AV57" s="229"/>
      <c r="AW57" s="187"/>
      <c r="AX57" s="187"/>
      <c r="AY57" s="187"/>
      <c r="AZ57" s="187"/>
      <c r="BA57" s="187"/>
      <c r="BB57" s="187"/>
      <c r="BC57" s="187"/>
      <c r="BD57" s="187"/>
      <c r="BE57" s="342"/>
      <c r="BF57" s="229"/>
      <c r="BG57" s="187"/>
      <c r="BH57" s="187"/>
      <c r="BI57" s="187"/>
      <c r="BJ57" s="187"/>
      <c r="BK57" s="187"/>
      <c r="BL57" s="187"/>
      <c r="BM57" s="187"/>
      <c r="BN57" s="187"/>
      <c r="BO57" s="187"/>
      <c r="BP57" s="187"/>
      <c r="BQ57" s="187"/>
      <c r="BR57" s="187"/>
      <c r="BS57" s="187"/>
      <c r="BT57" s="342"/>
      <c r="BU57" s="229"/>
      <c r="BV57" s="187"/>
      <c r="BW57" s="374"/>
      <c r="BX57" s="187"/>
      <c r="BY57" s="342"/>
      <c r="BZ57" s="229"/>
      <c r="CA57" s="187"/>
      <c r="CB57" s="374"/>
      <c r="CC57" s="229"/>
      <c r="CD57" s="187"/>
      <c r="CE57" s="187"/>
      <c r="CF57" s="225"/>
      <c r="CG57" s="342"/>
      <c r="CH57" s="229"/>
      <c r="CI57" s="187"/>
      <c r="CJ57" s="187"/>
      <c r="CK57" s="342"/>
      <c r="CL57" s="187"/>
      <c r="CM57" s="187"/>
      <c r="CN57" s="187"/>
      <c r="CO57" s="187"/>
      <c r="CP57" s="342"/>
      <c r="CQ57" s="187"/>
      <c r="CR57" s="187"/>
      <c r="CS57" s="187"/>
      <c r="CT57" s="187"/>
      <c r="CU57" s="187"/>
      <c r="CV57" s="187"/>
      <c r="CW57" s="342"/>
      <c r="CX57" s="187"/>
      <c r="CY57" s="187"/>
      <c r="CZ57" s="379"/>
      <c r="DA57" s="229"/>
      <c r="DB57" s="229"/>
      <c r="DC57" s="187"/>
      <c r="DD57" s="187"/>
      <c r="DE57" s="490"/>
      <c r="DF57" s="379"/>
      <c r="DG57" s="229"/>
      <c r="DH57" s="392"/>
      <c r="DI57" s="392"/>
      <c r="DJ57" s="392"/>
      <c r="DK57" s="392"/>
      <c r="DL57" s="392"/>
      <c r="DM57" s="392"/>
      <c r="DN57" s="392"/>
      <c r="DO57" s="392"/>
      <c r="DP57" s="392"/>
      <c r="DQ57" s="392"/>
      <c r="DR57" s="392"/>
      <c r="DS57" s="392"/>
      <c r="DT57" s="392"/>
      <c r="DU57" s="392"/>
      <c r="DV57" s="392"/>
      <c r="DW57" s="392"/>
      <c r="DX57" s="392"/>
      <c r="DY57" s="392"/>
      <c r="DZ57" s="392"/>
      <c r="EA57" s="392"/>
      <c r="EB57" s="392"/>
      <c r="EC57" s="392"/>
      <c r="ED57" s="392"/>
      <c r="EE57" s="392"/>
      <c r="EF57" s="392"/>
      <c r="EG57" s="392"/>
      <c r="EH57" s="392"/>
      <c r="EI57" s="392"/>
      <c r="EJ57" s="392"/>
      <c r="EK57" s="392"/>
      <c r="EL57" s="392"/>
      <c r="EM57" s="392"/>
      <c r="EN57" s="392"/>
      <c r="EO57" s="404">
        <f>IF(SUM(DH57:EN57)=0,"",SUM(DH57:EN57))</f>
      </c>
      <c r="EP57" s="374"/>
      <c r="EQ57" s="286"/>
      <c r="ER57" s="229"/>
      <c r="ET57" s="296"/>
      <c r="EV57" s="229"/>
      <c r="EW57" s="434">
        <f t="shared" si="80"/>
      </c>
      <c r="EX57" s="434">
        <f t="shared" si="22"/>
      </c>
      <c r="EY57" s="434">
        <f t="shared" si="23"/>
      </c>
      <c r="EZ57" s="434">
        <f t="shared" si="24"/>
      </c>
      <c r="FA57" s="434">
        <f t="shared" si="25"/>
      </c>
      <c r="FB57" s="434">
        <f t="shared" si="26"/>
      </c>
      <c r="FC57" s="434">
        <f t="shared" si="27"/>
      </c>
      <c r="FD57" s="434">
        <f t="shared" si="28"/>
      </c>
      <c r="FE57" s="434">
        <f t="shared" si="29"/>
      </c>
      <c r="FF57" s="434">
        <f t="shared" si="30"/>
      </c>
      <c r="FG57" s="434">
        <f t="shared" si="31"/>
      </c>
      <c r="FH57" s="434">
        <f t="shared" si="32"/>
      </c>
      <c r="FI57" s="434">
        <f t="shared" si="33"/>
      </c>
      <c r="FJ57" s="434">
        <f t="shared" si="34"/>
      </c>
      <c r="FK57" s="434">
        <f t="shared" si="35"/>
      </c>
      <c r="FL57" s="434">
        <f t="shared" si="36"/>
      </c>
      <c r="FM57" s="434">
        <f t="shared" si="37"/>
      </c>
      <c r="FN57" s="434">
        <f t="shared" si="38"/>
      </c>
      <c r="FO57" s="434">
        <f t="shared" si="39"/>
      </c>
      <c r="FP57" s="434">
        <f t="shared" si="40"/>
      </c>
      <c r="FQ57" s="434">
        <f t="shared" si="41"/>
      </c>
      <c r="FR57" s="434">
        <f t="shared" si="42"/>
      </c>
      <c r="FS57" s="434">
        <f t="shared" si="43"/>
      </c>
      <c r="FT57" s="434">
        <f t="shared" si="44"/>
      </c>
      <c r="FU57" s="434">
        <f t="shared" si="45"/>
      </c>
      <c r="FV57" s="434">
        <f t="shared" si="46"/>
      </c>
      <c r="FW57" s="434">
        <f t="shared" si="47"/>
      </c>
      <c r="FX57" s="434">
        <f t="shared" si="48"/>
      </c>
      <c r="FY57" s="434">
        <f t="shared" si="49"/>
      </c>
      <c r="FZ57" s="434">
        <f t="shared" si="50"/>
      </c>
      <c r="GA57" s="434">
        <f t="shared" si="51"/>
      </c>
      <c r="GB57" s="434">
        <f t="shared" si="52"/>
      </c>
      <c r="GC57" s="434">
        <f t="shared" si="53"/>
      </c>
      <c r="GD57" s="434">
        <f t="shared" si="54"/>
      </c>
      <c r="GE57" s="434">
        <f t="shared" si="55"/>
      </c>
      <c r="GF57" s="434">
        <f t="shared" si="56"/>
      </c>
      <c r="GG57" s="434">
        <f t="shared" si="57"/>
      </c>
      <c r="GH57" s="434">
        <f t="shared" si="58"/>
      </c>
      <c r="GI57" s="434">
        <f t="shared" si="59"/>
      </c>
      <c r="GJ57" s="434">
        <f t="shared" si="60"/>
      </c>
      <c r="GK57" s="434">
        <f t="shared" si="61"/>
      </c>
      <c r="GL57" s="434">
        <f t="shared" si="62"/>
      </c>
      <c r="GM57" s="434">
        <f t="shared" si="63"/>
      </c>
      <c r="GN57" s="434">
        <f t="shared" si="64"/>
      </c>
      <c r="GO57" s="434">
        <f t="shared" si="65"/>
      </c>
      <c r="GP57" s="434">
        <f t="shared" si="66"/>
      </c>
      <c r="GQ57" s="434">
        <f t="shared" si="67"/>
      </c>
      <c r="GR57" s="434">
        <f t="shared" si="68"/>
      </c>
      <c r="GS57" s="434">
        <f t="shared" si="69"/>
      </c>
      <c r="GT57" s="434">
        <f t="shared" si="70"/>
      </c>
      <c r="GU57" s="434">
        <f t="shared" si="71"/>
      </c>
      <c r="GV57" s="434">
        <f t="shared" si="72"/>
      </c>
      <c r="GW57" s="434">
        <f t="shared" si="73"/>
      </c>
      <c r="GX57" s="434">
        <f t="shared" si="74"/>
      </c>
      <c r="GY57" s="434">
        <f t="shared" si="75"/>
      </c>
      <c r="GZ57" s="434">
        <f t="shared" si="76"/>
      </c>
      <c r="HA57" s="434">
        <f t="shared" si="77"/>
      </c>
      <c r="HB57" s="434">
        <f t="shared" si="78"/>
      </c>
      <c r="HC57" s="434">
        <f t="shared" si="79"/>
      </c>
    </row>
    <row r="58" spans="4:211" ht="25.5">
      <c r="D58" s="364" t="s">
        <v>156</v>
      </c>
      <c r="E58" s="295" t="s">
        <v>476</v>
      </c>
      <c r="F58" s="229"/>
      <c r="J58" s="341"/>
      <c r="K58" s="237"/>
      <c r="L58" s="237"/>
      <c r="M58" s="341"/>
      <c r="N58" s="341"/>
      <c r="O58" s="342"/>
      <c r="P58" s="229"/>
      <c r="Q58" s="343">
        <v>1</v>
      </c>
      <c r="R58" s="344">
        <v>0</v>
      </c>
      <c r="S58" s="344">
        <v>0</v>
      </c>
      <c r="T58" s="229"/>
      <c r="U58" s="345"/>
      <c r="V58" s="345"/>
      <c r="W58" s="345"/>
      <c r="X58" s="382">
        <f t="shared" si="19"/>
      </c>
      <c r="Y58" s="223">
        <f t="shared" si="20"/>
      </c>
      <c r="Z58" s="382">
        <f t="shared" si="21"/>
      </c>
      <c r="AA58" s="286"/>
      <c r="AB58" s="229"/>
      <c r="AC58" s="187"/>
      <c r="AD58" s="187"/>
      <c r="AE58" s="187"/>
      <c r="AF58" s="187"/>
      <c r="AG58" s="187"/>
      <c r="AH58" s="187"/>
      <c r="AI58" s="187"/>
      <c r="AJ58" s="187"/>
      <c r="AK58" s="187"/>
      <c r="AL58" s="187"/>
      <c r="AM58" s="187"/>
      <c r="AN58" s="187"/>
      <c r="AO58" s="187"/>
      <c r="AP58" s="187"/>
      <c r="AQ58" s="187"/>
      <c r="AR58" s="187"/>
      <c r="AS58" s="187"/>
      <c r="AT58" s="187"/>
      <c r="AU58" s="342"/>
      <c r="AV58" s="229"/>
      <c r="AW58" s="187"/>
      <c r="AX58" s="187"/>
      <c r="AY58" s="187"/>
      <c r="AZ58" s="187"/>
      <c r="BA58" s="187"/>
      <c r="BB58" s="187"/>
      <c r="BC58" s="187"/>
      <c r="BD58" s="187"/>
      <c r="BE58" s="342"/>
      <c r="BF58" s="229"/>
      <c r="BG58" s="187"/>
      <c r="BH58" s="187"/>
      <c r="BI58" s="187"/>
      <c r="BJ58" s="187"/>
      <c r="BK58" s="187"/>
      <c r="BL58" s="187"/>
      <c r="BM58" s="187"/>
      <c r="BN58" s="187"/>
      <c r="BO58" s="187"/>
      <c r="BP58" s="187"/>
      <c r="BQ58" s="187"/>
      <c r="BR58" s="187"/>
      <c r="BS58" s="187"/>
      <c r="BT58" s="342"/>
      <c r="BU58" s="229"/>
      <c r="BV58" s="187"/>
      <c r="BW58" s="374"/>
      <c r="BX58" s="187"/>
      <c r="BY58" s="342"/>
      <c r="BZ58" s="229"/>
      <c r="CA58" s="187"/>
      <c r="CB58" s="374"/>
      <c r="CC58" s="229"/>
      <c r="CD58" s="187"/>
      <c r="CE58" s="187"/>
      <c r="CF58" s="225"/>
      <c r="CG58" s="342"/>
      <c r="CH58" s="229"/>
      <c r="CI58" s="187"/>
      <c r="CJ58" s="187"/>
      <c r="CK58" s="342"/>
      <c r="CL58" s="187"/>
      <c r="CM58" s="187"/>
      <c r="CN58" s="187"/>
      <c r="CO58" s="187"/>
      <c r="CP58" s="342"/>
      <c r="CQ58" s="187"/>
      <c r="CR58" s="187"/>
      <c r="CS58" s="187"/>
      <c r="CT58" s="187"/>
      <c r="CU58" s="187"/>
      <c r="CV58" s="187"/>
      <c r="CW58" s="342"/>
      <c r="CX58" s="187"/>
      <c r="CY58" s="187"/>
      <c r="CZ58" s="379"/>
      <c r="DA58" s="229"/>
      <c r="DB58" s="229"/>
      <c r="DC58" s="187"/>
      <c r="DD58" s="187"/>
      <c r="DE58" s="490"/>
      <c r="DF58" s="379"/>
      <c r="DG58" s="229"/>
      <c r="DH58" s="392"/>
      <c r="DI58" s="392"/>
      <c r="DJ58" s="392"/>
      <c r="DK58" s="392"/>
      <c r="DL58" s="392"/>
      <c r="DM58" s="392"/>
      <c r="DN58" s="392"/>
      <c r="DO58" s="392"/>
      <c r="DP58" s="392"/>
      <c r="DQ58" s="392"/>
      <c r="DR58" s="392"/>
      <c r="DS58" s="392"/>
      <c r="DT58" s="392"/>
      <c r="DU58" s="392"/>
      <c r="DV58" s="392"/>
      <c r="DW58" s="392"/>
      <c r="DX58" s="392"/>
      <c r="DY58" s="392"/>
      <c r="DZ58" s="392"/>
      <c r="EA58" s="392"/>
      <c r="EB58" s="392"/>
      <c r="EC58" s="392"/>
      <c r="ED58" s="392"/>
      <c r="EE58" s="392"/>
      <c r="EF58" s="392"/>
      <c r="EG58" s="392"/>
      <c r="EH58" s="392"/>
      <c r="EI58" s="392"/>
      <c r="EJ58" s="392"/>
      <c r="EK58" s="392"/>
      <c r="EL58" s="392"/>
      <c r="EM58" s="392"/>
      <c r="EN58" s="392"/>
      <c r="EO58" s="404">
        <f>IF(SUM(DH58:EN58)=0,"",SUM(DH58:EN58))</f>
      </c>
      <c r="EP58" s="374"/>
      <c r="EQ58" s="286"/>
      <c r="ER58" s="229"/>
      <c r="ET58" s="296"/>
      <c r="EV58" s="229"/>
      <c r="EW58" s="434">
        <f t="shared" si="80"/>
      </c>
      <c r="EX58" s="434">
        <f t="shared" si="22"/>
      </c>
      <c r="EY58" s="434">
        <f t="shared" si="23"/>
      </c>
      <c r="EZ58" s="434">
        <f t="shared" si="24"/>
      </c>
      <c r="FA58" s="434">
        <f t="shared" si="25"/>
      </c>
      <c r="FB58" s="434">
        <f t="shared" si="26"/>
      </c>
      <c r="FC58" s="434">
        <f t="shared" si="27"/>
      </c>
      <c r="FD58" s="434">
        <f t="shared" si="28"/>
      </c>
      <c r="FE58" s="434">
        <f t="shared" si="29"/>
      </c>
      <c r="FF58" s="434">
        <f t="shared" si="30"/>
      </c>
      <c r="FG58" s="434">
        <f t="shared" si="31"/>
      </c>
      <c r="FH58" s="434">
        <f t="shared" si="32"/>
      </c>
      <c r="FI58" s="434">
        <f t="shared" si="33"/>
      </c>
      <c r="FJ58" s="434">
        <f t="shared" si="34"/>
      </c>
      <c r="FK58" s="434">
        <f t="shared" si="35"/>
      </c>
      <c r="FL58" s="434">
        <f t="shared" si="36"/>
      </c>
      <c r="FM58" s="434">
        <f t="shared" si="37"/>
      </c>
      <c r="FN58" s="434">
        <f t="shared" si="38"/>
      </c>
      <c r="FO58" s="434">
        <f t="shared" si="39"/>
      </c>
      <c r="FP58" s="434">
        <f t="shared" si="40"/>
      </c>
      <c r="FQ58" s="434">
        <f t="shared" si="41"/>
      </c>
      <c r="FR58" s="434">
        <f t="shared" si="42"/>
      </c>
      <c r="FS58" s="434">
        <f t="shared" si="43"/>
      </c>
      <c r="FT58" s="434">
        <f t="shared" si="44"/>
      </c>
      <c r="FU58" s="434">
        <f t="shared" si="45"/>
      </c>
      <c r="FV58" s="434">
        <f t="shared" si="46"/>
      </c>
      <c r="FW58" s="434">
        <f t="shared" si="47"/>
      </c>
      <c r="FX58" s="434">
        <f t="shared" si="48"/>
      </c>
      <c r="FY58" s="434">
        <f t="shared" si="49"/>
      </c>
      <c r="FZ58" s="434">
        <f t="shared" si="50"/>
      </c>
      <c r="GA58" s="434">
        <f t="shared" si="51"/>
      </c>
      <c r="GB58" s="434">
        <f t="shared" si="52"/>
      </c>
      <c r="GC58" s="434">
        <f t="shared" si="53"/>
      </c>
      <c r="GD58" s="434">
        <f t="shared" si="54"/>
      </c>
      <c r="GE58" s="434">
        <f t="shared" si="55"/>
      </c>
      <c r="GF58" s="434">
        <f t="shared" si="56"/>
      </c>
      <c r="GG58" s="434">
        <f t="shared" si="57"/>
      </c>
      <c r="GH58" s="434">
        <f t="shared" si="58"/>
      </c>
      <c r="GI58" s="434">
        <f t="shared" si="59"/>
      </c>
      <c r="GJ58" s="434">
        <f t="shared" si="60"/>
      </c>
      <c r="GK58" s="434">
        <f t="shared" si="61"/>
      </c>
      <c r="GL58" s="434">
        <f t="shared" si="62"/>
      </c>
      <c r="GM58" s="434">
        <f t="shared" si="63"/>
      </c>
      <c r="GN58" s="434">
        <f t="shared" si="64"/>
      </c>
      <c r="GO58" s="434">
        <f t="shared" si="65"/>
      </c>
      <c r="GP58" s="434">
        <f t="shared" si="66"/>
      </c>
      <c r="GQ58" s="434">
        <f t="shared" si="67"/>
      </c>
      <c r="GR58" s="434">
        <f t="shared" si="68"/>
      </c>
      <c r="GS58" s="434">
        <f t="shared" si="69"/>
      </c>
      <c r="GT58" s="434">
        <f t="shared" si="70"/>
      </c>
      <c r="GU58" s="434">
        <f t="shared" si="71"/>
      </c>
      <c r="GV58" s="434">
        <f t="shared" si="72"/>
      </c>
      <c r="GW58" s="434">
        <f t="shared" si="73"/>
      </c>
      <c r="GX58" s="434">
        <f t="shared" si="74"/>
      </c>
      <c r="GY58" s="434">
        <f t="shared" si="75"/>
      </c>
      <c r="GZ58" s="434">
        <f t="shared" si="76"/>
      </c>
      <c r="HA58" s="434">
        <f t="shared" si="77"/>
      </c>
      <c r="HB58" s="434">
        <f t="shared" si="78"/>
      </c>
      <c r="HC58" s="434">
        <f t="shared" si="79"/>
      </c>
    </row>
    <row r="59" spans="2:211" ht="39">
      <c r="B59" s="536" t="s">
        <v>842</v>
      </c>
      <c r="D59" s="512" t="s">
        <v>682</v>
      </c>
      <c r="E59" s="291" t="s">
        <v>475</v>
      </c>
      <c r="F59" s="229"/>
      <c r="G59" s="353">
        <v>1</v>
      </c>
      <c r="H59" s="353">
        <v>3</v>
      </c>
      <c r="I59" s="355">
        <v>1</v>
      </c>
      <c r="J59" s="344">
        <v>0</v>
      </c>
      <c r="K59" s="493"/>
      <c r="L59" s="493"/>
      <c r="M59" s="344"/>
      <c r="N59" s="344"/>
      <c r="O59" s="342"/>
      <c r="P59" s="229"/>
      <c r="Q59" s="343"/>
      <c r="R59" s="344"/>
      <c r="S59" s="344"/>
      <c r="T59" s="229"/>
      <c r="U59" s="345">
        <v>1535</v>
      </c>
      <c r="V59" s="398">
        <v>8</v>
      </c>
      <c r="W59" s="345">
        <v>80</v>
      </c>
      <c r="X59" s="382"/>
      <c r="Y59" s="223">
        <f>IF(SUM(V59:W59)=0,"",SUM(V59:W59)/U59)</f>
        <v>0.05732899022801303</v>
      </c>
      <c r="Z59" s="382">
        <f aca="true" t="shared" si="82" ref="Z59:Z66">IF(OR(Y59="",Y59=0),"",RANK(Y59,Y$12:Y$67,))</f>
        <v>10</v>
      </c>
      <c r="AA59" s="286"/>
      <c r="AB59" s="229"/>
      <c r="AC59" s="187"/>
      <c r="AD59" s="187"/>
      <c r="AE59" s="187"/>
      <c r="AF59" s="187"/>
      <c r="AG59" s="187"/>
      <c r="AH59" s="187"/>
      <c r="AI59" s="187"/>
      <c r="AJ59" s="187"/>
      <c r="AK59" s="187"/>
      <c r="AL59" s="187"/>
      <c r="AM59" s="187"/>
      <c r="AN59" s="187"/>
      <c r="AO59" s="187"/>
      <c r="AP59" s="187"/>
      <c r="AQ59" s="187"/>
      <c r="AR59" s="191">
        <v>1</v>
      </c>
      <c r="AS59" s="187"/>
      <c r="AT59" s="187"/>
      <c r="AU59" s="342"/>
      <c r="AV59" s="229"/>
      <c r="AW59" s="187">
        <v>1</v>
      </c>
      <c r="AX59" s="187"/>
      <c r="AY59" s="187"/>
      <c r="AZ59" s="187"/>
      <c r="BA59" s="187"/>
      <c r="BB59" s="187"/>
      <c r="BC59" s="187"/>
      <c r="BD59" s="402">
        <v>1</v>
      </c>
      <c r="BE59" s="357" t="s">
        <v>683</v>
      </c>
      <c r="BF59" s="229"/>
      <c r="BG59" s="187"/>
      <c r="BH59" s="187"/>
      <c r="BI59" s="358">
        <v>1</v>
      </c>
      <c r="BJ59" s="187"/>
      <c r="BK59" s="187"/>
      <c r="BL59" s="187"/>
      <c r="BM59" s="187"/>
      <c r="BN59" s="187"/>
      <c r="BO59" s="187"/>
      <c r="BP59" s="187"/>
      <c r="BQ59" s="187"/>
      <c r="BR59" s="187"/>
      <c r="BS59" s="504">
        <v>1</v>
      </c>
      <c r="BT59" s="342"/>
      <c r="BU59" s="229"/>
      <c r="BV59" s="400">
        <v>0</v>
      </c>
      <c r="BW59" s="374"/>
      <c r="BX59" s="187"/>
      <c r="BY59" s="342"/>
      <c r="BZ59" s="229"/>
      <c r="CA59" s="373">
        <v>0.05</v>
      </c>
      <c r="CB59" s="492" t="s">
        <v>684</v>
      </c>
      <c r="CC59" s="229"/>
      <c r="CD59" s="187"/>
      <c r="CE59" s="385">
        <v>1</v>
      </c>
      <c r="CF59" s="225"/>
      <c r="CG59" s="342"/>
      <c r="CH59" s="229"/>
      <c r="CI59" s="191">
        <v>0</v>
      </c>
      <c r="CJ59" s="191">
        <v>0</v>
      </c>
      <c r="CK59" s="342"/>
      <c r="CL59" s="373">
        <v>1</v>
      </c>
      <c r="CM59" s="191">
        <v>0</v>
      </c>
      <c r="CN59" s="191">
        <v>0</v>
      </c>
      <c r="CO59" s="191">
        <v>0</v>
      </c>
      <c r="CP59" s="342"/>
      <c r="CQ59" s="191">
        <v>0</v>
      </c>
      <c r="CR59" s="191">
        <v>0</v>
      </c>
      <c r="CS59" s="191">
        <v>0</v>
      </c>
      <c r="CT59" s="191">
        <v>0</v>
      </c>
      <c r="CU59" s="191">
        <v>0</v>
      </c>
      <c r="CV59" s="191">
        <v>0</v>
      </c>
      <c r="CW59" s="342"/>
      <c r="CX59" s="389">
        <v>1</v>
      </c>
      <c r="CY59" s="187"/>
      <c r="CZ59" s="357" t="s">
        <v>685</v>
      </c>
      <c r="DA59" s="229"/>
      <c r="DB59" s="229"/>
      <c r="DC59" s="389">
        <v>1</v>
      </c>
      <c r="DD59" s="187"/>
      <c r="DE59" s="490"/>
      <c r="DF59" s="379" t="s">
        <v>686</v>
      </c>
      <c r="DG59" s="229"/>
      <c r="DH59" s="394">
        <v>1</v>
      </c>
      <c r="DI59" s="395">
        <v>1</v>
      </c>
      <c r="DJ59" s="392"/>
      <c r="DK59" s="395">
        <v>1</v>
      </c>
      <c r="DL59" s="392"/>
      <c r="DM59" s="392"/>
      <c r="DN59" s="395">
        <v>1</v>
      </c>
      <c r="DO59" s="392"/>
      <c r="DP59" s="395">
        <v>1</v>
      </c>
      <c r="DQ59" s="396">
        <v>1</v>
      </c>
      <c r="DR59" s="392"/>
      <c r="DS59" s="395">
        <v>1</v>
      </c>
      <c r="DT59" s="392"/>
      <c r="DU59" s="395">
        <v>1</v>
      </c>
      <c r="DV59" s="396">
        <v>1</v>
      </c>
      <c r="DW59" s="392"/>
      <c r="DX59" s="392"/>
      <c r="DY59" s="392"/>
      <c r="DZ59" s="392"/>
      <c r="EA59" s="392"/>
      <c r="EB59" s="392"/>
      <c r="EC59" s="392"/>
      <c r="ED59" s="394">
        <v>1</v>
      </c>
      <c r="EE59" s="392"/>
      <c r="EF59" s="392"/>
      <c r="EG59" s="392"/>
      <c r="EH59" s="392"/>
      <c r="EI59" s="392"/>
      <c r="EJ59" s="392"/>
      <c r="EK59" s="392"/>
      <c r="EL59" s="392"/>
      <c r="EM59" s="392"/>
      <c r="EN59" s="392"/>
      <c r="EO59" s="404"/>
      <c r="EP59" s="374"/>
      <c r="EQ59" s="286"/>
      <c r="ER59" s="229"/>
      <c r="ET59" s="296"/>
      <c r="EV59" s="229"/>
      <c r="EW59" s="434"/>
      <c r="EX59" s="434"/>
      <c r="EY59" s="434"/>
      <c r="EZ59" s="434"/>
      <c r="FA59" s="434"/>
      <c r="FB59" s="434"/>
      <c r="FC59" s="434"/>
      <c r="FD59" s="434"/>
      <c r="FE59" s="434"/>
      <c r="FF59" s="434"/>
      <c r="FG59" s="434"/>
      <c r="FH59" s="434"/>
      <c r="FI59" s="434"/>
      <c r="FJ59" s="434"/>
      <c r="FK59" s="434"/>
      <c r="FL59" s="434"/>
      <c r="FM59" s="434"/>
      <c r="FN59" s="434"/>
      <c r="FO59" s="434"/>
      <c r="FP59" s="434"/>
      <c r="FQ59" s="434"/>
      <c r="FR59" s="434"/>
      <c r="FS59" s="434"/>
      <c r="FT59" s="434"/>
      <c r="FU59" s="434"/>
      <c r="FV59" s="434"/>
      <c r="FW59" s="434"/>
      <c r="FX59" s="434"/>
      <c r="FY59" s="434"/>
      <c r="FZ59" s="434"/>
      <c r="GA59" s="434"/>
      <c r="GB59" s="434"/>
      <c r="GC59" s="434"/>
      <c r="GD59" s="434"/>
      <c r="GE59" s="434"/>
      <c r="GF59" s="434"/>
      <c r="GG59" s="434"/>
      <c r="GH59" s="434"/>
      <c r="GI59" s="434"/>
      <c r="GJ59" s="434"/>
      <c r="GK59" s="434"/>
      <c r="GL59" s="434"/>
      <c r="GM59" s="434"/>
      <c r="GN59" s="434"/>
      <c r="GO59" s="434"/>
      <c r="GP59" s="434"/>
      <c r="GQ59" s="434"/>
      <c r="GR59" s="434"/>
      <c r="GS59" s="434"/>
      <c r="GT59" s="434"/>
      <c r="GU59" s="434"/>
      <c r="GV59" s="434"/>
      <c r="GW59" s="434"/>
      <c r="GX59" s="434"/>
      <c r="GY59" s="434"/>
      <c r="GZ59" s="434"/>
      <c r="HA59" s="434"/>
      <c r="HB59" s="434"/>
      <c r="HC59" s="434"/>
    </row>
    <row r="60" spans="2:211" ht="48.75">
      <c r="B60" s="536" t="s">
        <v>842</v>
      </c>
      <c r="D60" s="512" t="s">
        <v>717</v>
      </c>
      <c r="E60" s="291" t="s">
        <v>475</v>
      </c>
      <c r="F60" s="348"/>
      <c r="G60" s="353">
        <v>1</v>
      </c>
      <c r="H60" s="353">
        <v>3</v>
      </c>
      <c r="I60" s="355">
        <v>1</v>
      </c>
      <c r="J60" s="349">
        <v>3</v>
      </c>
      <c r="K60" s="502" t="s">
        <v>718</v>
      </c>
      <c r="L60" s="502" t="s">
        <v>719</v>
      </c>
      <c r="M60" s="354"/>
      <c r="N60" s="354">
        <v>20</v>
      </c>
      <c r="O60" s="366"/>
      <c r="P60" s="348"/>
      <c r="Q60" s="343"/>
      <c r="R60" s="343"/>
      <c r="S60" s="343"/>
      <c r="T60" s="348"/>
      <c r="U60" s="345">
        <v>1600</v>
      </c>
      <c r="V60" s="398">
        <v>7</v>
      </c>
      <c r="W60" s="345">
        <v>80</v>
      </c>
      <c r="X60" s="382">
        <f aca="true" t="shared" si="83" ref="X60:X66">IF(OR(W60="",W60=0),"",RANK(W60,W$12:W$67,))</f>
        <v>3</v>
      </c>
      <c r="Y60" s="223">
        <f>IF(SUM(V60:W60)=0,"",SUM(V60:W60)/U60)</f>
        <v>0.054375</v>
      </c>
      <c r="Z60" s="382">
        <f t="shared" si="82"/>
        <v>12</v>
      </c>
      <c r="AA60" s="286"/>
      <c r="AB60" s="348"/>
      <c r="AC60" s="187"/>
      <c r="AD60" s="187"/>
      <c r="AE60" s="187"/>
      <c r="AF60" s="187"/>
      <c r="AG60" s="187"/>
      <c r="AH60" s="187"/>
      <c r="AI60" s="187"/>
      <c r="AJ60" s="359">
        <v>0.5</v>
      </c>
      <c r="AK60" s="187"/>
      <c r="AL60" s="187"/>
      <c r="AM60" s="187"/>
      <c r="AN60" s="359">
        <v>0.5</v>
      </c>
      <c r="AO60" s="187"/>
      <c r="AP60" s="187"/>
      <c r="AQ60" s="187"/>
      <c r="AR60" s="187"/>
      <c r="AS60" s="187"/>
      <c r="AT60" s="187"/>
      <c r="AU60" s="342"/>
      <c r="AV60" s="348"/>
      <c r="AW60" s="187">
        <v>0.01</v>
      </c>
      <c r="AX60" s="187"/>
      <c r="AY60" s="187"/>
      <c r="AZ60" s="359">
        <v>1</v>
      </c>
      <c r="BA60" s="187"/>
      <c r="BB60" s="187"/>
      <c r="BC60" s="187"/>
      <c r="BD60" s="187"/>
      <c r="BE60" s="342"/>
      <c r="BF60" s="348"/>
      <c r="BG60" s="373">
        <v>0.05</v>
      </c>
      <c r="BH60" s="187"/>
      <c r="BI60" s="358"/>
      <c r="BJ60" s="358"/>
      <c r="BK60" s="400"/>
      <c r="BL60" s="358"/>
      <c r="BM60" s="358">
        <v>0.87</v>
      </c>
      <c r="BN60" s="359">
        <v>0.08</v>
      </c>
      <c r="BO60" s="187"/>
      <c r="BP60" s="187"/>
      <c r="BQ60" s="187"/>
      <c r="BR60" s="187"/>
      <c r="BS60" s="400">
        <v>0</v>
      </c>
      <c r="BT60" s="357" t="s">
        <v>720</v>
      </c>
      <c r="BU60" s="229"/>
      <c r="BV60" s="489">
        <v>0.01</v>
      </c>
      <c r="BW60" s="492" t="s">
        <v>721</v>
      </c>
      <c r="BX60" s="508" t="s">
        <v>722</v>
      </c>
      <c r="BY60" s="342"/>
      <c r="BZ60" s="229"/>
      <c r="CA60" s="373">
        <v>0.01</v>
      </c>
      <c r="CB60" s="515" t="s">
        <v>723</v>
      </c>
      <c r="CC60" s="229"/>
      <c r="CD60" s="187"/>
      <c r="CE60" s="385">
        <v>1</v>
      </c>
      <c r="CF60" s="225"/>
      <c r="CG60" s="357" t="s">
        <v>724</v>
      </c>
      <c r="CH60" s="229"/>
      <c r="CI60" s="191">
        <v>0</v>
      </c>
      <c r="CJ60" s="191">
        <v>0</v>
      </c>
      <c r="CK60" s="342"/>
      <c r="CL60" s="373">
        <v>0.98</v>
      </c>
      <c r="CM60" s="402">
        <v>1</v>
      </c>
      <c r="CN60" s="191">
        <v>0</v>
      </c>
      <c r="CO60" s="191">
        <v>0</v>
      </c>
      <c r="CP60" s="342"/>
      <c r="CQ60" s="191">
        <v>0</v>
      </c>
      <c r="CR60" s="191">
        <v>0</v>
      </c>
      <c r="CS60" s="191">
        <v>0</v>
      </c>
      <c r="CT60" s="191">
        <v>0</v>
      </c>
      <c r="CU60" s="191">
        <v>0</v>
      </c>
      <c r="CV60" s="373">
        <v>1</v>
      </c>
      <c r="CW60" s="342"/>
      <c r="CX60" s="389">
        <v>1</v>
      </c>
      <c r="CY60" s="187"/>
      <c r="CZ60" s="357" t="s">
        <v>725</v>
      </c>
      <c r="DA60" s="229"/>
      <c r="DB60" s="229"/>
      <c r="DC60" s="389">
        <v>1</v>
      </c>
      <c r="DD60" s="187"/>
      <c r="DE60" s="490"/>
      <c r="DF60" s="379" t="s">
        <v>726</v>
      </c>
      <c r="DG60" s="229"/>
      <c r="DH60" s="392"/>
      <c r="DI60" s="395">
        <v>1</v>
      </c>
      <c r="DJ60" s="394">
        <v>1</v>
      </c>
      <c r="DK60" s="392"/>
      <c r="DL60" s="392"/>
      <c r="DM60" s="392"/>
      <c r="DN60" s="395">
        <v>1</v>
      </c>
      <c r="DO60" s="392"/>
      <c r="DP60" s="392"/>
      <c r="DQ60" s="392"/>
      <c r="DR60" s="392"/>
      <c r="DS60" s="395">
        <v>1</v>
      </c>
      <c r="DT60" s="392"/>
      <c r="DU60" s="392"/>
      <c r="DV60" s="396">
        <v>1</v>
      </c>
      <c r="DW60" s="392"/>
      <c r="DX60" s="392"/>
      <c r="DY60" s="392"/>
      <c r="DZ60" s="392"/>
      <c r="EA60" s="396">
        <v>1</v>
      </c>
      <c r="EB60" s="392"/>
      <c r="EC60" s="392"/>
      <c r="ED60" s="394">
        <v>1</v>
      </c>
      <c r="EE60" s="395">
        <v>1</v>
      </c>
      <c r="EF60" s="392"/>
      <c r="EG60" s="392"/>
      <c r="EH60" s="392"/>
      <c r="EI60" s="392"/>
      <c r="EJ60" s="395">
        <v>1</v>
      </c>
      <c r="EK60" s="392"/>
      <c r="EL60" s="395">
        <v>1</v>
      </c>
      <c r="EM60" s="392"/>
      <c r="EN60" s="392"/>
      <c r="EO60" s="404"/>
      <c r="EP60" s="374" t="s">
        <v>727</v>
      </c>
      <c r="EQ60" s="286"/>
      <c r="ER60" s="348"/>
      <c r="ET60" s="296"/>
      <c r="EV60" s="348"/>
      <c r="EW60" s="434">
        <f aca="true" t="shared" si="84" ref="EW60:FF61">IF(AC60="","",AC60*$W60)</f>
      </c>
      <c r="EX60" s="434">
        <f t="shared" si="84"/>
      </c>
      <c r="EY60" s="434">
        <f t="shared" si="84"/>
      </c>
      <c r="EZ60" s="434">
        <f t="shared" si="84"/>
      </c>
      <c r="FA60" s="434">
        <f t="shared" si="84"/>
      </c>
      <c r="FB60" s="434">
        <f t="shared" si="84"/>
      </c>
      <c r="FC60" s="434">
        <f t="shared" si="84"/>
      </c>
      <c r="FD60" s="434">
        <f t="shared" si="84"/>
        <v>40</v>
      </c>
      <c r="FE60" s="434">
        <f t="shared" si="84"/>
      </c>
      <c r="FF60" s="434">
        <f t="shared" si="84"/>
      </c>
      <c r="FG60" s="434">
        <f aca="true" t="shared" si="85" ref="FG60:FP61">IF(AM60="","",AM60*$W60)</f>
      </c>
      <c r="FH60" s="434">
        <f t="shared" si="85"/>
        <v>40</v>
      </c>
      <c r="FI60" s="434">
        <f t="shared" si="85"/>
      </c>
      <c r="FJ60" s="434">
        <f t="shared" si="85"/>
      </c>
      <c r="FK60" s="434">
        <f t="shared" si="85"/>
      </c>
      <c r="FL60" s="434">
        <f t="shared" si="85"/>
      </c>
      <c r="FM60" s="434">
        <f t="shared" si="85"/>
      </c>
      <c r="FN60" s="434">
        <f t="shared" si="85"/>
      </c>
      <c r="FO60" s="434">
        <f t="shared" si="85"/>
      </c>
      <c r="FP60" s="434">
        <f t="shared" si="85"/>
      </c>
      <c r="FQ60" s="434">
        <f aca="true" t="shared" si="86" ref="FQ60:FZ61">IF(AW60="","",AW60*$W60)</f>
        <v>0.8</v>
      </c>
      <c r="FR60" s="434">
        <f t="shared" si="86"/>
      </c>
      <c r="FS60" s="434">
        <f t="shared" si="86"/>
      </c>
      <c r="FT60" s="434">
        <f t="shared" si="86"/>
        <v>80</v>
      </c>
      <c r="FU60" s="434">
        <f t="shared" si="86"/>
      </c>
      <c r="FV60" s="434">
        <f t="shared" si="86"/>
      </c>
      <c r="FW60" s="434">
        <f t="shared" si="86"/>
      </c>
      <c r="FX60" s="434">
        <f t="shared" si="86"/>
      </c>
      <c r="FY60" s="434">
        <f t="shared" si="86"/>
      </c>
      <c r="FZ60" s="434">
        <f t="shared" si="86"/>
      </c>
      <c r="GA60" s="434">
        <f aca="true" t="shared" si="87" ref="GA60:GJ61">IF(BG60="","",BG60*$W60)</f>
        <v>4</v>
      </c>
      <c r="GB60" s="434">
        <f t="shared" si="87"/>
      </c>
      <c r="GC60" s="434">
        <f t="shared" si="87"/>
      </c>
      <c r="GD60" s="434">
        <f t="shared" si="87"/>
      </c>
      <c r="GE60" s="434">
        <f t="shared" si="87"/>
      </c>
      <c r="GF60" s="434">
        <f t="shared" si="87"/>
      </c>
      <c r="GG60" s="434">
        <f t="shared" si="87"/>
        <v>69.6</v>
      </c>
      <c r="GH60" s="434">
        <f t="shared" si="87"/>
        <v>6.4</v>
      </c>
      <c r="GI60" s="434">
        <f t="shared" si="87"/>
      </c>
      <c r="GJ60" s="434">
        <f t="shared" si="87"/>
      </c>
      <c r="GK60" s="434">
        <f aca="true" t="shared" si="88" ref="GK60:GT61">IF(BQ60="","",BQ60*$W60)</f>
      </c>
      <c r="GL60" s="434">
        <f t="shared" si="88"/>
      </c>
      <c r="GM60" s="434">
        <f t="shared" si="88"/>
        <v>0</v>
      </c>
      <c r="GN60" s="434" t="e">
        <f t="shared" si="88"/>
        <v>#VALUE!</v>
      </c>
      <c r="GO60" s="434">
        <f t="shared" si="88"/>
      </c>
      <c r="GP60" s="434">
        <f t="shared" si="88"/>
        <v>0.8</v>
      </c>
      <c r="GQ60" s="434" t="e">
        <f t="shared" si="88"/>
        <v>#VALUE!</v>
      </c>
      <c r="GR60" s="434" t="e">
        <f t="shared" si="88"/>
        <v>#VALUE!</v>
      </c>
      <c r="GS60" s="434">
        <f t="shared" si="88"/>
      </c>
      <c r="GT60" s="434">
        <f t="shared" si="88"/>
      </c>
      <c r="GU60" s="434">
        <f aca="true" t="shared" si="89" ref="GU60:HC61">IF(CA60="","",CA60*$W60)</f>
        <v>0.8</v>
      </c>
      <c r="GV60" s="434" t="e">
        <f t="shared" si="89"/>
        <v>#VALUE!</v>
      </c>
      <c r="GW60" s="434">
        <f t="shared" si="89"/>
      </c>
      <c r="GX60" s="434">
        <f t="shared" si="89"/>
      </c>
      <c r="GY60" s="434">
        <f t="shared" si="89"/>
        <v>80</v>
      </c>
      <c r="GZ60" s="434">
        <f t="shared" si="89"/>
      </c>
      <c r="HA60" s="434" t="e">
        <f t="shared" si="89"/>
        <v>#VALUE!</v>
      </c>
      <c r="HB60" s="434">
        <f t="shared" si="89"/>
      </c>
      <c r="HC60" s="434">
        <f t="shared" si="89"/>
        <v>0</v>
      </c>
    </row>
    <row r="61" spans="2:211" ht="39">
      <c r="B61" s="536" t="s">
        <v>842</v>
      </c>
      <c r="D61" s="512" t="s">
        <v>746</v>
      </c>
      <c r="E61" s="291" t="s">
        <v>475</v>
      </c>
      <c r="F61" s="348"/>
      <c r="G61" s="353">
        <v>1</v>
      </c>
      <c r="H61" s="517">
        <v>2</v>
      </c>
      <c r="I61" s="355">
        <v>1</v>
      </c>
      <c r="J61" s="344">
        <v>0</v>
      </c>
      <c r="K61" s="502" t="s">
        <v>849</v>
      </c>
      <c r="L61" s="494" t="s">
        <v>860</v>
      </c>
      <c r="M61" s="344"/>
      <c r="N61" s="344"/>
      <c r="O61" s="366"/>
      <c r="P61" s="348"/>
      <c r="Q61" s="343"/>
      <c r="R61" s="343"/>
      <c r="S61" s="343"/>
      <c r="T61" s="348"/>
      <c r="U61" s="345">
        <v>1377</v>
      </c>
      <c r="V61" s="398">
        <v>1</v>
      </c>
      <c r="W61" s="345">
        <v>125</v>
      </c>
      <c r="X61" s="382">
        <f t="shared" si="83"/>
        <v>1</v>
      </c>
      <c r="Y61" s="223">
        <f>IF(SUM(V61:W61)=0,"",SUM(V61:W61)/U61)</f>
        <v>0.0915032679738562</v>
      </c>
      <c r="Z61" s="382">
        <f t="shared" si="82"/>
        <v>5</v>
      </c>
      <c r="AA61" s="286"/>
      <c r="AB61" s="348"/>
      <c r="AC61" s="187"/>
      <c r="AD61" s="491">
        <v>0.5</v>
      </c>
      <c r="AE61" s="187"/>
      <c r="AF61" s="187"/>
      <c r="AG61" s="187"/>
      <c r="AH61" s="187"/>
      <c r="AI61" s="187"/>
      <c r="AJ61" s="187"/>
      <c r="AK61" s="187"/>
      <c r="AL61" s="187"/>
      <c r="AM61" s="187"/>
      <c r="AN61" s="359">
        <v>0.5</v>
      </c>
      <c r="AO61" s="187"/>
      <c r="AP61" s="187"/>
      <c r="AQ61" s="187"/>
      <c r="AR61" s="187"/>
      <c r="AS61" s="187"/>
      <c r="AT61" s="187"/>
      <c r="AU61" s="342"/>
      <c r="AV61" s="348"/>
      <c r="AW61" s="187">
        <v>0.1</v>
      </c>
      <c r="AX61" s="187"/>
      <c r="AY61" s="187"/>
      <c r="AZ61" s="359">
        <v>1</v>
      </c>
      <c r="BA61" s="187"/>
      <c r="BB61" s="187"/>
      <c r="BC61" s="187"/>
      <c r="BD61" s="187"/>
      <c r="BE61" s="342"/>
      <c r="BF61" s="348"/>
      <c r="BG61" s="187"/>
      <c r="BH61" s="187"/>
      <c r="BI61" s="187"/>
      <c r="BJ61" s="187"/>
      <c r="BK61" s="187"/>
      <c r="BL61" s="358">
        <v>1</v>
      </c>
      <c r="BM61" s="187"/>
      <c r="BN61" s="187"/>
      <c r="BO61" s="187"/>
      <c r="BP61" s="187"/>
      <c r="BQ61" s="187"/>
      <c r="BR61" s="187"/>
      <c r="BS61" s="187"/>
      <c r="BT61" s="342"/>
      <c r="BU61" s="348"/>
      <c r="BV61" s="489">
        <v>0.1</v>
      </c>
      <c r="BW61" s="492" t="s">
        <v>861</v>
      </c>
      <c r="BX61" s="508" t="s">
        <v>862</v>
      </c>
      <c r="BY61" s="342"/>
      <c r="BZ61" s="348"/>
      <c r="CA61" s="373">
        <v>0.01</v>
      </c>
      <c r="CB61" s="515" t="s">
        <v>863</v>
      </c>
      <c r="CC61" s="497" t="s">
        <v>864</v>
      </c>
      <c r="CD61" s="496">
        <v>1</v>
      </c>
      <c r="CE61" s="187"/>
      <c r="CF61" s="568">
        <v>5</v>
      </c>
      <c r="CG61" s="357" t="s">
        <v>865</v>
      </c>
      <c r="CH61" s="348"/>
      <c r="CI61" s="187"/>
      <c r="CJ61" s="187"/>
      <c r="CK61" s="342"/>
      <c r="CL61" s="187"/>
      <c r="CM61" s="187"/>
      <c r="CN61" s="187"/>
      <c r="CO61" s="187"/>
      <c r="CP61" s="342"/>
      <c r="CQ61" s="187"/>
      <c r="CR61" s="187"/>
      <c r="CS61" s="187"/>
      <c r="CT61" s="187"/>
      <c r="CU61" s="187"/>
      <c r="CV61" s="187"/>
      <c r="CW61" s="342"/>
      <c r="CX61" s="389">
        <v>1</v>
      </c>
      <c r="CY61" s="187"/>
      <c r="CZ61" s="357" t="s">
        <v>866</v>
      </c>
      <c r="DA61" s="348"/>
      <c r="DB61" s="348"/>
      <c r="DC61" s="187"/>
      <c r="DD61" s="187"/>
      <c r="DE61" s="490"/>
      <c r="DF61" s="379" t="s">
        <v>867</v>
      </c>
      <c r="DG61" s="348"/>
      <c r="DH61" s="392"/>
      <c r="DI61" s="392"/>
      <c r="DJ61" s="392"/>
      <c r="DK61" s="392"/>
      <c r="DL61" s="392"/>
      <c r="DM61" s="392"/>
      <c r="DN61" s="392"/>
      <c r="DO61" s="392"/>
      <c r="DP61" s="392"/>
      <c r="DQ61" s="392"/>
      <c r="DR61" s="392"/>
      <c r="DS61" s="392"/>
      <c r="DT61" s="392"/>
      <c r="DU61" s="392"/>
      <c r="DV61" s="392"/>
      <c r="DW61" s="392"/>
      <c r="DX61" s="392"/>
      <c r="DY61" s="392"/>
      <c r="DZ61" s="392"/>
      <c r="EA61" s="392"/>
      <c r="EB61" s="392"/>
      <c r="EC61" s="392"/>
      <c r="ED61" s="392"/>
      <c r="EE61" s="392"/>
      <c r="EF61" s="392"/>
      <c r="EG61" s="392"/>
      <c r="EH61" s="392"/>
      <c r="EI61" s="392"/>
      <c r="EJ61" s="392"/>
      <c r="EK61" s="392"/>
      <c r="EL61" s="392"/>
      <c r="EM61" s="392"/>
      <c r="EN61" s="392"/>
      <c r="EO61" s="404">
        <f>IF(SUM(DH61:EN61)=0,"",SUM(DH61:EN61))</f>
      </c>
      <c r="EP61" s="374" t="s">
        <v>868</v>
      </c>
      <c r="EQ61" s="286"/>
      <c r="ER61" s="348"/>
      <c r="ET61" s="296"/>
      <c r="EV61" s="348"/>
      <c r="EW61" s="434">
        <f t="shared" si="84"/>
      </c>
      <c r="EX61" s="434">
        <f t="shared" si="84"/>
        <v>62.5</v>
      </c>
      <c r="EY61" s="434">
        <f t="shared" si="84"/>
      </c>
      <c r="EZ61" s="434">
        <f t="shared" si="84"/>
      </c>
      <c r="FA61" s="434">
        <f t="shared" si="84"/>
      </c>
      <c r="FB61" s="434">
        <f t="shared" si="84"/>
      </c>
      <c r="FC61" s="434">
        <f t="shared" si="84"/>
      </c>
      <c r="FD61" s="434">
        <f t="shared" si="84"/>
      </c>
      <c r="FE61" s="434">
        <f t="shared" si="84"/>
      </c>
      <c r="FF61" s="434">
        <f t="shared" si="84"/>
      </c>
      <c r="FG61" s="434">
        <f t="shared" si="85"/>
      </c>
      <c r="FH61" s="434">
        <f t="shared" si="85"/>
        <v>62.5</v>
      </c>
      <c r="FI61" s="434">
        <f t="shared" si="85"/>
      </c>
      <c r="FJ61" s="434">
        <f t="shared" si="85"/>
      </c>
      <c r="FK61" s="434">
        <f t="shared" si="85"/>
      </c>
      <c r="FL61" s="434">
        <f t="shared" si="85"/>
      </c>
      <c r="FM61" s="434">
        <f t="shared" si="85"/>
      </c>
      <c r="FN61" s="434">
        <f t="shared" si="85"/>
      </c>
      <c r="FO61" s="434">
        <f t="shared" si="85"/>
      </c>
      <c r="FP61" s="434">
        <f t="shared" si="85"/>
      </c>
      <c r="FQ61" s="434">
        <f t="shared" si="86"/>
        <v>12.5</v>
      </c>
      <c r="FR61" s="434">
        <f t="shared" si="86"/>
      </c>
      <c r="FS61" s="434">
        <f t="shared" si="86"/>
      </c>
      <c r="FT61" s="434">
        <f t="shared" si="86"/>
        <v>125</v>
      </c>
      <c r="FU61" s="434">
        <f t="shared" si="86"/>
      </c>
      <c r="FV61" s="434">
        <f t="shared" si="86"/>
      </c>
      <c r="FW61" s="434">
        <f t="shared" si="86"/>
      </c>
      <c r="FX61" s="434">
        <f t="shared" si="86"/>
      </c>
      <c r="FY61" s="434">
        <f t="shared" si="86"/>
      </c>
      <c r="FZ61" s="434">
        <f t="shared" si="86"/>
      </c>
      <c r="GA61" s="434">
        <f t="shared" si="87"/>
      </c>
      <c r="GB61" s="434">
        <f t="shared" si="87"/>
      </c>
      <c r="GC61" s="434">
        <f t="shared" si="87"/>
      </c>
      <c r="GD61" s="434">
        <f t="shared" si="87"/>
      </c>
      <c r="GE61" s="434">
        <f t="shared" si="87"/>
      </c>
      <c r="GF61" s="434">
        <f t="shared" si="87"/>
        <v>125</v>
      </c>
      <c r="GG61" s="434">
        <f t="shared" si="87"/>
      </c>
      <c r="GH61" s="434">
        <f t="shared" si="87"/>
      </c>
      <c r="GI61" s="434">
        <f t="shared" si="87"/>
      </c>
      <c r="GJ61" s="434">
        <f t="shared" si="87"/>
      </c>
      <c r="GK61" s="434">
        <f t="shared" si="88"/>
      </c>
      <c r="GL61" s="434">
        <f t="shared" si="88"/>
      </c>
      <c r="GM61" s="434">
        <f t="shared" si="88"/>
      </c>
      <c r="GN61" s="434">
        <f t="shared" si="88"/>
      </c>
      <c r="GO61" s="434">
        <f t="shared" si="88"/>
      </c>
      <c r="GP61" s="434">
        <f t="shared" si="88"/>
        <v>12.5</v>
      </c>
      <c r="GQ61" s="434" t="e">
        <f t="shared" si="88"/>
        <v>#VALUE!</v>
      </c>
      <c r="GR61" s="434" t="e">
        <f t="shared" si="88"/>
        <v>#VALUE!</v>
      </c>
      <c r="GS61" s="434">
        <f t="shared" si="88"/>
      </c>
      <c r="GT61" s="434">
        <f t="shared" si="88"/>
      </c>
      <c r="GU61" s="434">
        <f t="shared" si="89"/>
        <v>1.25</v>
      </c>
      <c r="GV61" s="434" t="e">
        <f t="shared" si="89"/>
        <v>#VALUE!</v>
      </c>
      <c r="GW61" s="434" t="e">
        <f t="shared" si="89"/>
        <v>#VALUE!</v>
      </c>
      <c r="GX61" s="434">
        <f t="shared" si="89"/>
        <v>125</v>
      </c>
      <c r="GY61" s="434">
        <f t="shared" si="89"/>
      </c>
      <c r="GZ61" s="434">
        <f t="shared" si="89"/>
        <v>625</v>
      </c>
      <c r="HA61" s="434" t="e">
        <f t="shared" si="89"/>
        <v>#VALUE!</v>
      </c>
      <c r="HB61" s="434">
        <f t="shared" si="89"/>
      </c>
      <c r="HC61" s="434">
        <f t="shared" si="89"/>
      </c>
    </row>
    <row r="62" spans="4:211" ht="25.5">
      <c r="D62" s="364" t="s">
        <v>157</v>
      </c>
      <c r="E62" s="295" t="s">
        <v>476</v>
      </c>
      <c r="F62" s="229"/>
      <c r="J62" s="341"/>
      <c r="K62" s="237"/>
      <c r="L62" s="237"/>
      <c r="M62" s="341"/>
      <c r="N62" s="341"/>
      <c r="O62" s="342"/>
      <c r="P62" s="229"/>
      <c r="Q62" s="343">
        <v>1</v>
      </c>
      <c r="R62" s="351">
        <v>4</v>
      </c>
      <c r="S62" s="344">
        <v>0</v>
      </c>
      <c r="T62" s="229"/>
      <c r="U62" s="345"/>
      <c r="V62" s="345"/>
      <c r="W62" s="345"/>
      <c r="X62" s="382">
        <f t="shared" si="83"/>
      </c>
      <c r="Y62" s="223">
        <f t="shared" si="20"/>
      </c>
      <c r="Z62" s="382">
        <f t="shared" si="82"/>
      </c>
      <c r="AA62" s="286"/>
      <c r="AB62" s="229"/>
      <c r="AC62" s="187"/>
      <c r="AD62" s="187"/>
      <c r="AE62" s="187"/>
      <c r="AF62" s="187"/>
      <c r="AG62" s="187"/>
      <c r="AH62" s="187"/>
      <c r="AI62" s="187"/>
      <c r="AJ62" s="187"/>
      <c r="AK62" s="187"/>
      <c r="AL62" s="187"/>
      <c r="AM62" s="187"/>
      <c r="AN62" s="187"/>
      <c r="AO62" s="187"/>
      <c r="AP62" s="187"/>
      <c r="AQ62" s="187"/>
      <c r="AR62" s="187"/>
      <c r="AS62" s="187"/>
      <c r="AT62" s="187"/>
      <c r="AU62" s="342"/>
      <c r="AV62" s="229"/>
      <c r="AW62" s="187"/>
      <c r="AX62" s="187"/>
      <c r="AY62" s="187"/>
      <c r="AZ62" s="187"/>
      <c r="BA62" s="187"/>
      <c r="BB62" s="187"/>
      <c r="BC62" s="187"/>
      <c r="BD62" s="187"/>
      <c r="BE62" s="342"/>
      <c r="BF62" s="229"/>
      <c r="BG62" s="187"/>
      <c r="BH62" s="187"/>
      <c r="BI62" s="187"/>
      <c r="BJ62" s="187"/>
      <c r="BK62" s="187"/>
      <c r="BL62" s="187"/>
      <c r="BM62" s="187"/>
      <c r="BN62" s="187"/>
      <c r="BO62" s="187"/>
      <c r="BP62" s="187"/>
      <c r="BQ62" s="187"/>
      <c r="BR62" s="187"/>
      <c r="BS62" s="187"/>
      <c r="BT62" s="342"/>
      <c r="BU62" s="229"/>
      <c r="BV62" s="187"/>
      <c r="BW62" s="374"/>
      <c r="BX62" s="187"/>
      <c r="BY62" s="342"/>
      <c r="BZ62" s="229"/>
      <c r="CA62" s="187"/>
      <c r="CB62" s="374"/>
      <c r="CC62" s="229"/>
      <c r="CD62" s="187"/>
      <c r="CE62" s="187"/>
      <c r="CF62" s="225"/>
      <c r="CG62" s="342"/>
      <c r="CH62" s="229"/>
      <c r="CI62" s="187"/>
      <c r="CJ62" s="187"/>
      <c r="CK62" s="342"/>
      <c r="CL62" s="187"/>
      <c r="CM62" s="187"/>
      <c r="CN62" s="187"/>
      <c r="CO62" s="187"/>
      <c r="CP62" s="342"/>
      <c r="CQ62" s="187"/>
      <c r="CR62" s="187"/>
      <c r="CS62" s="187"/>
      <c r="CT62" s="187"/>
      <c r="CU62" s="187"/>
      <c r="CV62" s="187"/>
      <c r="CW62" s="342"/>
      <c r="CX62" s="187"/>
      <c r="CY62" s="187"/>
      <c r="CZ62" s="379"/>
      <c r="DA62" s="229"/>
      <c r="DB62" s="229"/>
      <c r="DC62" s="187"/>
      <c r="DD62" s="187"/>
      <c r="DE62" s="490"/>
      <c r="DF62" s="379"/>
      <c r="DG62" s="229"/>
      <c r="DH62" s="392"/>
      <c r="DI62" s="392"/>
      <c r="DJ62" s="392"/>
      <c r="DK62" s="392"/>
      <c r="DL62" s="392"/>
      <c r="DM62" s="392"/>
      <c r="DN62" s="392"/>
      <c r="DO62" s="392"/>
      <c r="DP62" s="392"/>
      <c r="DQ62" s="392"/>
      <c r="DR62" s="392"/>
      <c r="DS62" s="392"/>
      <c r="DT62" s="392"/>
      <c r="DU62" s="392"/>
      <c r="DV62" s="392"/>
      <c r="DW62" s="392"/>
      <c r="DX62" s="392"/>
      <c r="DY62" s="392"/>
      <c r="DZ62" s="392"/>
      <c r="EA62" s="392"/>
      <c r="EB62" s="392"/>
      <c r="EC62" s="392"/>
      <c r="ED62" s="392"/>
      <c r="EE62" s="392"/>
      <c r="EF62" s="392"/>
      <c r="EG62" s="392"/>
      <c r="EH62" s="392"/>
      <c r="EI62" s="392"/>
      <c r="EJ62" s="392"/>
      <c r="EK62" s="392"/>
      <c r="EL62" s="392"/>
      <c r="EM62" s="392"/>
      <c r="EN62" s="392"/>
      <c r="EO62" s="404">
        <f>IF(SUM(DH62:EN62)=0,"",SUM(DH62:EN62))</f>
      </c>
      <c r="EP62" s="374"/>
      <c r="EQ62" s="286"/>
      <c r="ER62" s="229"/>
      <c r="ET62" s="296"/>
      <c r="EV62" s="229"/>
      <c r="EW62" s="434">
        <f t="shared" si="80"/>
      </c>
      <c r="EX62" s="434">
        <f t="shared" si="22"/>
      </c>
      <c r="EY62" s="434">
        <f t="shared" si="23"/>
      </c>
      <c r="EZ62" s="434">
        <f t="shared" si="24"/>
      </c>
      <c r="FA62" s="434">
        <f t="shared" si="25"/>
      </c>
      <c r="FB62" s="434">
        <f t="shared" si="26"/>
      </c>
      <c r="FC62" s="434">
        <f t="shared" si="27"/>
      </c>
      <c r="FD62" s="434">
        <f t="shared" si="28"/>
      </c>
      <c r="FE62" s="434">
        <f t="shared" si="29"/>
      </c>
      <c r="FF62" s="434">
        <f t="shared" si="30"/>
      </c>
      <c r="FG62" s="434">
        <f t="shared" si="31"/>
      </c>
      <c r="FH62" s="434">
        <f t="shared" si="32"/>
      </c>
      <c r="FI62" s="434">
        <f t="shared" si="33"/>
      </c>
      <c r="FJ62" s="434">
        <f t="shared" si="34"/>
      </c>
      <c r="FK62" s="434">
        <f t="shared" si="35"/>
      </c>
      <c r="FL62" s="434">
        <f t="shared" si="36"/>
      </c>
      <c r="FM62" s="434">
        <f t="shared" si="37"/>
      </c>
      <c r="FN62" s="434">
        <f t="shared" si="38"/>
      </c>
      <c r="FO62" s="434">
        <f t="shared" si="39"/>
      </c>
      <c r="FP62" s="434">
        <f t="shared" si="40"/>
      </c>
      <c r="FQ62" s="434">
        <f t="shared" si="41"/>
      </c>
      <c r="FR62" s="434">
        <f t="shared" si="42"/>
      </c>
      <c r="FS62" s="434">
        <f t="shared" si="43"/>
      </c>
      <c r="FT62" s="434">
        <f t="shared" si="44"/>
      </c>
      <c r="FU62" s="434">
        <f t="shared" si="45"/>
      </c>
      <c r="FV62" s="434">
        <f t="shared" si="46"/>
      </c>
      <c r="FW62" s="434">
        <f t="shared" si="47"/>
      </c>
      <c r="FX62" s="434">
        <f t="shared" si="48"/>
      </c>
      <c r="FY62" s="434">
        <f t="shared" si="49"/>
      </c>
      <c r="FZ62" s="434">
        <f t="shared" si="50"/>
      </c>
      <c r="GA62" s="434">
        <f t="shared" si="51"/>
      </c>
      <c r="GB62" s="434">
        <f t="shared" si="52"/>
      </c>
      <c r="GC62" s="434">
        <f t="shared" si="53"/>
      </c>
      <c r="GD62" s="434">
        <f t="shared" si="54"/>
      </c>
      <c r="GE62" s="434">
        <f t="shared" si="55"/>
      </c>
      <c r="GF62" s="434">
        <f t="shared" si="56"/>
      </c>
      <c r="GG62" s="434">
        <f t="shared" si="57"/>
      </c>
      <c r="GH62" s="434">
        <f t="shared" si="58"/>
      </c>
      <c r="GI62" s="434">
        <f t="shared" si="59"/>
      </c>
      <c r="GJ62" s="434">
        <f t="shared" si="60"/>
      </c>
      <c r="GK62" s="434">
        <f t="shared" si="61"/>
      </c>
      <c r="GL62" s="434">
        <f t="shared" si="62"/>
      </c>
      <c r="GM62" s="434">
        <f t="shared" si="63"/>
      </c>
      <c r="GN62" s="434">
        <f t="shared" si="64"/>
      </c>
      <c r="GO62" s="434">
        <f t="shared" si="65"/>
      </c>
      <c r="GP62" s="434">
        <f t="shared" si="66"/>
      </c>
      <c r="GQ62" s="434">
        <f t="shared" si="67"/>
      </c>
      <c r="GR62" s="434">
        <f t="shared" si="68"/>
      </c>
      <c r="GS62" s="434">
        <f t="shared" si="69"/>
      </c>
      <c r="GT62" s="434">
        <f t="shared" si="70"/>
      </c>
      <c r="GU62" s="434">
        <f t="shared" si="71"/>
      </c>
      <c r="GV62" s="434">
        <f t="shared" si="72"/>
      </c>
      <c r="GW62" s="434">
        <f t="shared" si="73"/>
      </c>
      <c r="GX62" s="434">
        <f t="shared" si="74"/>
      </c>
      <c r="GY62" s="434">
        <f t="shared" si="75"/>
      </c>
      <c r="GZ62" s="434">
        <f t="shared" si="76"/>
      </c>
      <c r="HA62" s="434">
        <f t="shared" si="77"/>
      </c>
      <c r="HB62" s="434">
        <f t="shared" si="78"/>
      </c>
      <c r="HC62" s="434">
        <f t="shared" si="79"/>
      </c>
    </row>
    <row r="63" spans="4:211" ht="12.75">
      <c r="D63" s="365" t="s">
        <v>159</v>
      </c>
      <c r="E63" s="294" t="s">
        <v>379</v>
      </c>
      <c r="F63" s="348"/>
      <c r="J63" s="341"/>
      <c r="K63" s="237"/>
      <c r="L63" s="237"/>
      <c r="M63" s="341"/>
      <c r="N63" s="341"/>
      <c r="O63" s="366"/>
      <c r="P63" s="348"/>
      <c r="Q63" s="343">
        <v>1</v>
      </c>
      <c r="R63" s="344">
        <v>0</v>
      </c>
      <c r="S63" s="344">
        <v>0</v>
      </c>
      <c r="T63" s="348"/>
      <c r="U63" s="345"/>
      <c r="V63" s="345"/>
      <c r="W63" s="345"/>
      <c r="X63" s="382">
        <f t="shared" si="83"/>
      </c>
      <c r="Y63" s="223">
        <f t="shared" si="20"/>
      </c>
      <c r="Z63" s="382">
        <f t="shared" si="82"/>
      </c>
      <c r="AA63" s="286"/>
      <c r="AB63" s="348"/>
      <c r="AC63" s="187"/>
      <c r="AD63" s="187"/>
      <c r="AE63" s="187"/>
      <c r="AF63" s="187"/>
      <c r="AG63" s="187"/>
      <c r="AH63" s="187"/>
      <c r="AI63" s="187"/>
      <c r="AJ63" s="187"/>
      <c r="AK63" s="187"/>
      <c r="AL63" s="187"/>
      <c r="AM63" s="187"/>
      <c r="AN63" s="187"/>
      <c r="AO63" s="187"/>
      <c r="AP63" s="187"/>
      <c r="AQ63" s="187"/>
      <c r="AR63" s="187"/>
      <c r="AS63" s="187"/>
      <c r="AT63" s="187"/>
      <c r="AU63" s="342"/>
      <c r="AV63" s="348"/>
      <c r="AW63" s="187"/>
      <c r="AX63" s="187"/>
      <c r="AY63" s="187"/>
      <c r="AZ63" s="187"/>
      <c r="BA63" s="187"/>
      <c r="BB63" s="187"/>
      <c r="BC63" s="187"/>
      <c r="BD63" s="187"/>
      <c r="BE63" s="342"/>
      <c r="BF63" s="348"/>
      <c r="BG63" s="187"/>
      <c r="BH63" s="187"/>
      <c r="BI63" s="187"/>
      <c r="BJ63" s="187"/>
      <c r="BK63" s="187"/>
      <c r="BL63" s="187"/>
      <c r="BM63" s="187"/>
      <c r="BN63" s="187"/>
      <c r="BO63" s="187"/>
      <c r="BP63" s="187"/>
      <c r="BQ63" s="187"/>
      <c r="BR63" s="187"/>
      <c r="BS63" s="187"/>
      <c r="BT63" s="342"/>
      <c r="BU63" s="348"/>
      <c r="BV63" s="187"/>
      <c r="BW63" s="374"/>
      <c r="BX63" s="187"/>
      <c r="BY63" s="342"/>
      <c r="BZ63" s="348"/>
      <c r="CA63" s="187"/>
      <c r="CB63" s="374"/>
      <c r="CC63" s="229"/>
      <c r="CD63" s="187"/>
      <c r="CE63" s="187"/>
      <c r="CF63" s="225"/>
      <c r="CG63" s="342"/>
      <c r="CH63" s="348"/>
      <c r="CI63" s="187"/>
      <c r="CJ63" s="187"/>
      <c r="CK63" s="342"/>
      <c r="CL63" s="187"/>
      <c r="CM63" s="187"/>
      <c r="CN63" s="187"/>
      <c r="CO63" s="187"/>
      <c r="CP63" s="342"/>
      <c r="CQ63" s="187"/>
      <c r="CR63" s="187"/>
      <c r="CS63" s="187"/>
      <c r="CT63" s="187"/>
      <c r="CU63" s="187"/>
      <c r="CV63" s="187"/>
      <c r="CW63" s="342"/>
      <c r="CX63" s="187"/>
      <c r="CY63" s="187"/>
      <c r="CZ63" s="379"/>
      <c r="DA63" s="348"/>
      <c r="DB63" s="348"/>
      <c r="DC63" s="187"/>
      <c r="DD63" s="187"/>
      <c r="DE63" s="490"/>
      <c r="DF63" s="379"/>
      <c r="DG63" s="348"/>
      <c r="DH63" s="392"/>
      <c r="DI63" s="392"/>
      <c r="DJ63" s="392"/>
      <c r="DK63" s="392"/>
      <c r="DL63" s="392"/>
      <c r="DM63" s="392"/>
      <c r="DN63" s="392"/>
      <c r="DO63" s="392"/>
      <c r="DP63" s="392"/>
      <c r="DQ63" s="392"/>
      <c r="DR63" s="392"/>
      <c r="DS63" s="392"/>
      <c r="DT63" s="392"/>
      <c r="DU63" s="392"/>
      <c r="DV63" s="392"/>
      <c r="DW63" s="392"/>
      <c r="DX63" s="392"/>
      <c r="DY63" s="392"/>
      <c r="DZ63" s="392"/>
      <c r="EA63" s="392"/>
      <c r="EB63" s="392"/>
      <c r="EC63" s="392"/>
      <c r="ED63" s="392"/>
      <c r="EE63" s="392"/>
      <c r="EF63" s="392"/>
      <c r="EG63" s="392"/>
      <c r="EH63" s="392"/>
      <c r="EI63" s="392"/>
      <c r="EJ63" s="392"/>
      <c r="EK63" s="392"/>
      <c r="EL63" s="392"/>
      <c r="EM63" s="392"/>
      <c r="EN63" s="392"/>
      <c r="EO63" s="404">
        <f>IF(SUM(DH63:EN63)=0,"",SUM(DH63:EN63))</f>
      </c>
      <c r="EP63" s="374"/>
      <c r="EQ63" s="286"/>
      <c r="ER63" s="348"/>
      <c r="ET63" s="296"/>
      <c r="EV63" s="348"/>
      <c r="EW63" s="434">
        <f t="shared" si="80"/>
      </c>
      <c r="EX63" s="434">
        <f t="shared" si="22"/>
      </c>
      <c r="EY63" s="434">
        <f t="shared" si="23"/>
      </c>
      <c r="EZ63" s="434">
        <f t="shared" si="24"/>
      </c>
      <c r="FA63" s="434">
        <f t="shared" si="25"/>
      </c>
      <c r="FB63" s="434">
        <f t="shared" si="26"/>
      </c>
      <c r="FC63" s="434">
        <f t="shared" si="27"/>
      </c>
      <c r="FD63" s="434">
        <f t="shared" si="28"/>
      </c>
      <c r="FE63" s="434">
        <f t="shared" si="29"/>
      </c>
      <c r="FF63" s="434">
        <f t="shared" si="30"/>
      </c>
      <c r="FG63" s="434">
        <f t="shared" si="31"/>
      </c>
      <c r="FH63" s="434">
        <f t="shared" si="32"/>
      </c>
      <c r="FI63" s="434">
        <f t="shared" si="33"/>
      </c>
      <c r="FJ63" s="434">
        <f t="shared" si="34"/>
      </c>
      <c r="FK63" s="434">
        <f t="shared" si="35"/>
      </c>
      <c r="FL63" s="434">
        <f t="shared" si="36"/>
      </c>
      <c r="FM63" s="434">
        <f t="shared" si="37"/>
      </c>
      <c r="FN63" s="434">
        <f t="shared" si="38"/>
      </c>
      <c r="FO63" s="434">
        <f t="shared" si="39"/>
      </c>
      <c r="FP63" s="434">
        <f t="shared" si="40"/>
      </c>
      <c r="FQ63" s="434">
        <f t="shared" si="41"/>
      </c>
      <c r="FR63" s="434">
        <f t="shared" si="42"/>
      </c>
      <c r="FS63" s="434">
        <f t="shared" si="43"/>
      </c>
      <c r="FT63" s="434">
        <f t="shared" si="44"/>
      </c>
      <c r="FU63" s="434">
        <f t="shared" si="45"/>
      </c>
      <c r="FV63" s="434">
        <f t="shared" si="46"/>
      </c>
      <c r="FW63" s="434">
        <f t="shared" si="47"/>
      </c>
      <c r="FX63" s="434">
        <f t="shared" si="48"/>
      </c>
      <c r="FY63" s="434">
        <f t="shared" si="49"/>
      </c>
      <c r="FZ63" s="434">
        <f t="shared" si="50"/>
      </c>
      <c r="GA63" s="434">
        <f t="shared" si="51"/>
      </c>
      <c r="GB63" s="434">
        <f t="shared" si="52"/>
      </c>
      <c r="GC63" s="434">
        <f t="shared" si="53"/>
      </c>
      <c r="GD63" s="434">
        <f t="shared" si="54"/>
      </c>
      <c r="GE63" s="434">
        <f t="shared" si="55"/>
      </c>
      <c r="GF63" s="434">
        <f t="shared" si="56"/>
      </c>
      <c r="GG63" s="434">
        <f t="shared" si="57"/>
      </c>
      <c r="GH63" s="434">
        <f t="shared" si="58"/>
      </c>
      <c r="GI63" s="434">
        <f t="shared" si="59"/>
      </c>
      <c r="GJ63" s="434">
        <f t="shared" si="60"/>
      </c>
      <c r="GK63" s="434">
        <f t="shared" si="61"/>
      </c>
      <c r="GL63" s="434">
        <f t="shared" si="62"/>
      </c>
      <c r="GM63" s="434">
        <f t="shared" si="63"/>
      </c>
      <c r="GN63" s="434">
        <f t="shared" si="64"/>
      </c>
      <c r="GO63" s="434">
        <f t="shared" si="65"/>
      </c>
      <c r="GP63" s="434">
        <f t="shared" si="66"/>
      </c>
      <c r="GQ63" s="434">
        <f t="shared" si="67"/>
      </c>
      <c r="GR63" s="434">
        <f t="shared" si="68"/>
      </c>
      <c r="GS63" s="434">
        <f t="shared" si="69"/>
      </c>
      <c r="GT63" s="434">
        <f t="shared" si="70"/>
      </c>
      <c r="GU63" s="434">
        <f t="shared" si="71"/>
      </c>
      <c r="GV63" s="434">
        <f t="shared" si="72"/>
      </c>
      <c r="GW63" s="434">
        <f t="shared" si="73"/>
      </c>
      <c r="GX63" s="434">
        <f t="shared" si="74"/>
      </c>
      <c r="GY63" s="434">
        <f t="shared" si="75"/>
      </c>
      <c r="GZ63" s="434">
        <f t="shared" si="76"/>
      </c>
      <c r="HA63" s="434">
        <f t="shared" si="77"/>
      </c>
      <c r="HB63" s="434">
        <f t="shared" si="78"/>
      </c>
      <c r="HC63" s="434">
        <f t="shared" si="79"/>
      </c>
    </row>
    <row r="64" spans="4:211" ht="12.75">
      <c r="D64" s="365"/>
      <c r="E64" s="294"/>
      <c r="F64" s="348"/>
      <c r="J64" s="347"/>
      <c r="K64" s="348"/>
      <c r="L64" s="348"/>
      <c r="M64" s="347"/>
      <c r="N64" s="347"/>
      <c r="O64" s="366"/>
      <c r="P64" s="348"/>
      <c r="Q64" s="343"/>
      <c r="R64" s="343"/>
      <c r="S64" s="343"/>
      <c r="T64" s="348"/>
      <c r="U64" s="367"/>
      <c r="V64" s="367"/>
      <c r="W64" s="367"/>
      <c r="X64" s="382">
        <f t="shared" si="83"/>
      </c>
      <c r="Y64" s="223">
        <f t="shared" si="20"/>
      </c>
      <c r="Z64" s="382">
        <f t="shared" si="82"/>
      </c>
      <c r="AA64" s="286"/>
      <c r="AB64" s="348"/>
      <c r="AC64" s="187"/>
      <c r="AD64" s="187"/>
      <c r="AE64" s="187"/>
      <c r="AF64" s="187"/>
      <c r="AG64" s="187"/>
      <c r="AH64" s="187"/>
      <c r="AI64" s="187"/>
      <c r="AJ64" s="187"/>
      <c r="AK64" s="187"/>
      <c r="AL64" s="187"/>
      <c r="AM64" s="187"/>
      <c r="AN64" s="187"/>
      <c r="AO64" s="187"/>
      <c r="AP64" s="187"/>
      <c r="AQ64" s="187"/>
      <c r="AR64" s="187"/>
      <c r="AS64" s="187"/>
      <c r="AT64" s="187"/>
      <c r="AU64" s="342"/>
      <c r="AV64" s="348"/>
      <c r="AW64" s="187"/>
      <c r="AX64" s="187"/>
      <c r="AY64" s="187"/>
      <c r="AZ64" s="187"/>
      <c r="BA64" s="187"/>
      <c r="BB64" s="187"/>
      <c r="BC64" s="187"/>
      <c r="BD64" s="187"/>
      <c r="BE64" s="342"/>
      <c r="BF64" s="348"/>
      <c r="BG64" s="187"/>
      <c r="BH64" s="187"/>
      <c r="BI64" s="187"/>
      <c r="BJ64" s="187"/>
      <c r="BK64" s="187"/>
      <c r="BL64" s="187"/>
      <c r="BM64" s="187"/>
      <c r="BN64" s="187"/>
      <c r="BO64" s="187"/>
      <c r="BP64" s="187"/>
      <c r="BQ64" s="187"/>
      <c r="BR64" s="187"/>
      <c r="BS64" s="187"/>
      <c r="BT64" s="342"/>
      <c r="BU64" s="348"/>
      <c r="BV64" s="187"/>
      <c r="BW64" s="374"/>
      <c r="BX64" s="187"/>
      <c r="BY64" s="342"/>
      <c r="BZ64" s="348"/>
      <c r="CA64" s="187"/>
      <c r="CB64" s="374"/>
      <c r="CC64" s="229"/>
      <c r="CD64" s="187"/>
      <c r="CE64" s="187"/>
      <c r="CF64" s="225"/>
      <c r="CG64" s="342"/>
      <c r="CH64" s="348"/>
      <c r="CI64" s="187"/>
      <c r="CJ64" s="187"/>
      <c r="CK64" s="342"/>
      <c r="CL64" s="187"/>
      <c r="CM64" s="187"/>
      <c r="CN64" s="187"/>
      <c r="CO64" s="187"/>
      <c r="CP64" s="342"/>
      <c r="CQ64" s="187"/>
      <c r="CR64" s="187"/>
      <c r="CS64" s="187"/>
      <c r="CT64" s="187"/>
      <c r="CU64" s="187"/>
      <c r="CV64" s="187"/>
      <c r="CW64" s="342"/>
      <c r="CX64" s="187"/>
      <c r="CY64" s="187"/>
      <c r="CZ64" s="379"/>
      <c r="DA64" s="348"/>
      <c r="DB64" s="348"/>
      <c r="DC64" s="187"/>
      <c r="DD64" s="187"/>
      <c r="DE64" s="490"/>
      <c r="DF64" s="379"/>
      <c r="DG64" s="348"/>
      <c r="DH64" s="392"/>
      <c r="DI64" s="392"/>
      <c r="DJ64" s="392"/>
      <c r="DK64" s="392"/>
      <c r="DL64" s="392"/>
      <c r="DM64" s="392"/>
      <c r="DN64" s="392"/>
      <c r="DO64" s="392"/>
      <c r="DP64" s="392"/>
      <c r="DQ64" s="392"/>
      <c r="DR64" s="392"/>
      <c r="DS64" s="392"/>
      <c r="DT64" s="392"/>
      <c r="DU64" s="392"/>
      <c r="DV64" s="392"/>
      <c r="DW64" s="392"/>
      <c r="DX64" s="392"/>
      <c r="DY64" s="392"/>
      <c r="DZ64" s="392"/>
      <c r="EA64" s="392"/>
      <c r="EB64" s="392"/>
      <c r="EC64" s="392"/>
      <c r="ED64" s="392"/>
      <c r="EE64" s="392"/>
      <c r="EF64" s="392"/>
      <c r="EG64" s="392"/>
      <c r="EH64" s="392"/>
      <c r="EI64" s="392"/>
      <c r="EJ64" s="392"/>
      <c r="EK64" s="392"/>
      <c r="EL64" s="392"/>
      <c r="EM64" s="392"/>
      <c r="EN64" s="392"/>
      <c r="EO64" s="404">
        <f>IF(SUM(DH64:EN64)=0,"",SUM(DH64:EN64))</f>
      </c>
      <c r="EP64" s="374"/>
      <c r="EQ64" s="286"/>
      <c r="ER64" s="348"/>
      <c r="ET64" s="296"/>
      <c r="EV64" s="348"/>
      <c r="EW64" s="434">
        <f t="shared" si="80"/>
      </c>
      <c r="EX64" s="434">
        <f t="shared" si="22"/>
      </c>
      <c r="EY64" s="434">
        <f t="shared" si="23"/>
      </c>
      <c r="EZ64" s="434">
        <f t="shared" si="24"/>
      </c>
      <c r="FA64" s="434">
        <f t="shared" si="25"/>
      </c>
      <c r="FB64" s="434">
        <f t="shared" si="26"/>
      </c>
      <c r="FC64" s="434">
        <f t="shared" si="27"/>
      </c>
      <c r="FD64" s="434">
        <f t="shared" si="28"/>
      </c>
      <c r="FE64" s="434">
        <f t="shared" si="29"/>
      </c>
      <c r="FF64" s="434">
        <f t="shared" si="30"/>
      </c>
      <c r="FG64" s="434">
        <f t="shared" si="31"/>
      </c>
      <c r="FH64" s="434">
        <f t="shared" si="32"/>
      </c>
      <c r="FI64" s="434">
        <f t="shared" si="33"/>
      </c>
      <c r="FJ64" s="434">
        <f t="shared" si="34"/>
      </c>
      <c r="FK64" s="434">
        <f t="shared" si="35"/>
      </c>
      <c r="FL64" s="434">
        <f t="shared" si="36"/>
      </c>
      <c r="FM64" s="434">
        <f t="shared" si="37"/>
      </c>
      <c r="FN64" s="434">
        <f t="shared" si="38"/>
      </c>
      <c r="FO64" s="434">
        <f t="shared" si="39"/>
      </c>
      <c r="FP64" s="434">
        <f t="shared" si="40"/>
      </c>
      <c r="FQ64" s="434">
        <f t="shared" si="41"/>
      </c>
      <c r="FR64" s="434">
        <f t="shared" si="42"/>
      </c>
      <c r="FS64" s="434">
        <f t="shared" si="43"/>
      </c>
      <c r="FT64" s="434">
        <f t="shared" si="44"/>
      </c>
      <c r="FU64" s="434">
        <f t="shared" si="45"/>
      </c>
      <c r="FV64" s="434">
        <f t="shared" si="46"/>
      </c>
      <c r="FW64" s="434">
        <f t="shared" si="47"/>
      </c>
      <c r="FX64" s="434">
        <f t="shared" si="48"/>
      </c>
      <c r="FY64" s="434">
        <f t="shared" si="49"/>
      </c>
      <c r="FZ64" s="434">
        <f t="shared" si="50"/>
      </c>
      <c r="GA64" s="434">
        <f t="shared" si="51"/>
      </c>
      <c r="GB64" s="434">
        <f t="shared" si="52"/>
      </c>
      <c r="GC64" s="434">
        <f t="shared" si="53"/>
      </c>
      <c r="GD64" s="434">
        <f t="shared" si="54"/>
      </c>
      <c r="GE64" s="434">
        <f t="shared" si="55"/>
      </c>
      <c r="GF64" s="434">
        <f t="shared" si="56"/>
      </c>
      <c r="GG64" s="434">
        <f t="shared" si="57"/>
      </c>
      <c r="GH64" s="434">
        <f t="shared" si="58"/>
      </c>
      <c r="GI64" s="434">
        <f t="shared" si="59"/>
      </c>
      <c r="GJ64" s="434">
        <f t="shared" si="60"/>
      </c>
      <c r="GK64" s="434">
        <f t="shared" si="61"/>
      </c>
      <c r="GL64" s="434">
        <f t="shared" si="62"/>
      </c>
      <c r="GM64" s="434">
        <f t="shared" si="63"/>
      </c>
      <c r="GN64" s="434">
        <f t="shared" si="64"/>
      </c>
      <c r="GO64" s="434">
        <f t="shared" si="65"/>
      </c>
      <c r="GP64" s="434">
        <f t="shared" si="66"/>
      </c>
      <c r="GQ64" s="434">
        <f t="shared" si="67"/>
      </c>
      <c r="GR64" s="434">
        <f t="shared" si="68"/>
      </c>
      <c r="GS64" s="434">
        <f t="shared" si="69"/>
      </c>
      <c r="GT64" s="434">
        <f t="shared" si="70"/>
      </c>
      <c r="GU64" s="434">
        <f t="shared" si="71"/>
      </c>
      <c r="GV64" s="434">
        <f t="shared" si="72"/>
      </c>
      <c r="GW64" s="434">
        <f t="shared" si="73"/>
      </c>
      <c r="GX64" s="434">
        <f t="shared" si="74"/>
      </c>
      <c r="GY64" s="434">
        <f t="shared" si="75"/>
      </c>
      <c r="GZ64" s="434">
        <f t="shared" si="76"/>
      </c>
      <c r="HA64" s="434">
        <f t="shared" si="77"/>
      </c>
      <c r="HB64" s="434">
        <f t="shared" si="78"/>
      </c>
      <c r="HC64" s="434">
        <f t="shared" si="79"/>
      </c>
    </row>
    <row r="65" spans="4:211" ht="12.75">
      <c r="D65" s="365" t="s">
        <v>655</v>
      </c>
      <c r="E65" s="294"/>
      <c r="F65" s="348"/>
      <c r="J65" s="347"/>
      <c r="K65" s="348"/>
      <c r="L65" s="348"/>
      <c r="M65" s="347"/>
      <c r="N65" s="347"/>
      <c r="O65" s="366"/>
      <c r="P65" s="348"/>
      <c r="Q65" s="343"/>
      <c r="R65" s="343"/>
      <c r="S65" s="343"/>
      <c r="T65" s="348"/>
      <c r="U65" s="347"/>
      <c r="V65" s="347"/>
      <c r="W65" s="347"/>
      <c r="X65" s="382">
        <f t="shared" si="83"/>
      </c>
      <c r="Y65" s="223">
        <f t="shared" si="20"/>
      </c>
      <c r="Z65" s="382">
        <f t="shared" si="82"/>
      </c>
      <c r="AA65" s="286"/>
      <c r="AB65" s="348"/>
      <c r="AC65" s="187"/>
      <c r="AD65" s="187"/>
      <c r="AE65" s="187"/>
      <c r="AF65" s="187"/>
      <c r="AG65" s="187"/>
      <c r="AH65" s="187"/>
      <c r="AI65" s="187"/>
      <c r="AJ65" s="187"/>
      <c r="AK65" s="187"/>
      <c r="AL65" s="187"/>
      <c r="AM65" s="187"/>
      <c r="AN65" s="187"/>
      <c r="AO65" s="187"/>
      <c r="AP65" s="187"/>
      <c r="AQ65" s="187"/>
      <c r="AR65" s="187"/>
      <c r="AS65" s="187"/>
      <c r="AT65" s="187"/>
      <c r="AU65" s="342"/>
      <c r="AV65" s="348"/>
      <c r="AW65" s="187"/>
      <c r="AX65" s="187"/>
      <c r="AY65" s="187"/>
      <c r="AZ65" s="187"/>
      <c r="BA65" s="187"/>
      <c r="BB65" s="187"/>
      <c r="BC65" s="187"/>
      <c r="BD65" s="187"/>
      <c r="BE65" s="342"/>
      <c r="BF65" s="348"/>
      <c r="BG65" s="187"/>
      <c r="BH65" s="187"/>
      <c r="BI65" s="187"/>
      <c r="BJ65" s="187"/>
      <c r="BK65" s="187"/>
      <c r="BL65" s="187"/>
      <c r="BM65" s="187"/>
      <c r="BN65" s="187"/>
      <c r="BO65" s="187"/>
      <c r="BP65" s="187"/>
      <c r="BQ65" s="187"/>
      <c r="BR65" s="187"/>
      <c r="BS65" s="187"/>
      <c r="BT65" s="342"/>
      <c r="BU65" s="348"/>
      <c r="BV65" s="187"/>
      <c r="BW65" s="374"/>
      <c r="BX65" s="187"/>
      <c r="BY65" s="342"/>
      <c r="BZ65" s="348"/>
      <c r="CA65" s="187"/>
      <c r="CB65" s="374"/>
      <c r="CC65" s="229"/>
      <c r="CD65" s="187"/>
      <c r="CE65" s="187"/>
      <c r="CF65" s="225"/>
      <c r="CG65" s="342"/>
      <c r="CH65" s="348"/>
      <c r="CI65" s="187"/>
      <c r="CJ65" s="187"/>
      <c r="CK65" s="342"/>
      <c r="CL65" s="187"/>
      <c r="CM65" s="187"/>
      <c r="CN65" s="187"/>
      <c r="CO65" s="187"/>
      <c r="CP65" s="342"/>
      <c r="CQ65" s="187"/>
      <c r="CR65" s="187"/>
      <c r="CS65" s="187"/>
      <c r="CT65" s="187"/>
      <c r="CU65" s="187"/>
      <c r="CV65" s="187"/>
      <c r="CW65" s="342"/>
      <c r="CX65" s="187"/>
      <c r="CY65" s="187"/>
      <c r="CZ65" s="379"/>
      <c r="DA65" s="348"/>
      <c r="DB65" s="348"/>
      <c r="DC65" s="187"/>
      <c r="DD65" s="187"/>
      <c r="DE65" s="490"/>
      <c r="DF65" s="379"/>
      <c r="DG65" s="348"/>
      <c r="DH65" s="392"/>
      <c r="DI65" s="392"/>
      <c r="DJ65" s="392"/>
      <c r="DK65" s="392"/>
      <c r="DL65" s="392"/>
      <c r="DM65" s="392"/>
      <c r="DN65" s="392"/>
      <c r="DO65" s="392"/>
      <c r="DP65" s="392"/>
      <c r="DQ65" s="392"/>
      <c r="DR65" s="392"/>
      <c r="DS65" s="392"/>
      <c r="DT65" s="392"/>
      <c r="DU65" s="392"/>
      <c r="DV65" s="392"/>
      <c r="DW65" s="392"/>
      <c r="DX65" s="392"/>
      <c r="DY65" s="392"/>
      <c r="DZ65" s="392"/>
      <c r="EA65" s="392"/>
      <c r="EB65" s="392"/>
      <c r="EC65" s="392"/>
      <c r="ED65" s="392"/>
      <c r="EE65" s="392"/>
      <c r="EF65" s="392"/>
      <c r="EG65" s="392"/>
      <c r="EH65" s="392"/>
      <c r="EI65" s="392"/>
      <c r="EJ65" s="392"/>
      <c r="EK65" s="392"/>
      <c r="EL65" s="392"/>
      <c r="EM65" s="392"/>
      <c r="EN65" s="392"/>
      <c r="EO65" s="404">
        <f>IF(SUM(DH65:EN65)=0,"",SUM(DH65:EN65))</f>
      </c>
      <c r="EP65" s="374"/>
      <c r="EQ65" s="286"/>
      <c r="ER65" s="348"/>
      <c r="ET65" s="296"/>
      <c r="EV65" s="348"/>
      <c r="EW65" s="434">
        <f t="shared" si="80"/>
      </c>
      <c r="EX65" s="434">
        <f t="shared" si="22"/>
      </c>
      <c r="EY65" s="434">
        <f t="shared" si="23"/>
      </c>
      <c r="EZ65" s="434">
        <f t="shared" si="24"/>
      </c>
      <c r="FA65" s="434">
        <f t="shared" si="25"/>
      </c>
      <c r="FB65" s="434">
        <f t="shared" si="26"/>
      </c>
      <c r="FC65" s="434">
        <f t="shared" si="27"/>
      </c>
      <c r="FD65" s="434">
        <f t="shared" si="28"/>
      </c>
      <c r="FE65" s="434">
        <f t="shared" si="29"/>
      </c>
      <c r="FF65" s="434">
        <f t="shared" si="30"/>
      </c>
      <c r="FG65" s="434">
        <f t="shared" si="31"/>
      </c>
      <c r="FH65" s="434">
        <f t="shared" si="32"/>
      </c>
      <c r="FI65" s="434">
        <f t="shared" si="33"/>
      </c>
      <c r="FJ65" s="434">
        <f t="shared" si="34"/>
      </c>
      <c r="FK65" s="434">
        <f t="shared" si="35"/>
      </c>
      <c r="FL65" s="434">
        <f t="shared" si="36"/>
      </c>
      <c r="FM65" s="434">
        <f t="shared" si="37"/>
      </c>
      <c r="FN65" s="434">
        <f t="shared" si="38"/>
      </c>
      <c r="FO65" s="434">
        <f t="shared" si="39"/>
      </c>
      <c r="FP65" s="434">
        <f t="shared" si="40"/>
      </c>
      <c r="FQ65" s="434">
        <f t="shared" si="41"/>
      </c>
      <c r="FR65" s="434">
        <f t="shared" si="42"/>
      </c>
      <c r="FS65" s="434">
        <f t="shared" si="43"/>
      </c>
      <c r="FT65" s="434">
        <f t="shared" si="44"/>
      </c>
      <c r="FU65" s="434">
        <f t="shared" si="45"/>
      </c>
      <c r="FV65" s="434">
        <f t="shared" si="46"/>
      </c>
      <c r="FW65" s="434">
        <f t="shared" si="47"/>
      </c>
      <c r="FX65" s="434">
        <f t="shared" si="48"/>
      </c>
      <c r="FY65" s="434">
        <f t="shared" si="49"/>
      </c>
      <c r="FZ65" s="434">
        <f t="shared" si="50"/>
      </c>
      <c r="GA65" s="434">
        <f t="shared" si="51"/>
      </c>
      <c r="GB65" s="434">
        <f t="shared" si="52"/>
      </c>
      <c r="GC65" s="434">
        <f t="shared" si="53"/>
      </c>
      <c r="GD65" s="434">
        <f t="shared" si="54"/>
      </c>
      <c r="GE65" s="434">
        <f t="shared" si="55"/>
      </c>
      <c r="GF65" s="434">
        <f t="shared" si="56"/>
      </c>
      <c r="GG65" s="434">
        <f t="shared" si="57"/>
      </c>
      <c r="GH65" s="434">
        <f t="shared" si="58"/>
      </c>
      <c r="GI65" s="434">
        <f t="shared" si="59"/>
      </c>
      <c r="GJ65" s="434">
        <f t="shared" si="60"/>
      </c>
      <c r="GK65" s="434">
        <f t="shared" si="61"/>
      </c>
      <c r="GL65" s="434">
        <f t="shared" si="62"/>
      </c>
      <c r="GM65" s="434">
        <f t="shared" si="63"/>
      </c>
      <c r="GN65" s="434">
        <f t="shared" si="64"/>
      </c>
      <c r="GO65" s="434">
        <f t="shared" si="65"/>
      </c>
      <c r="GP65" s="434">
        <f t="shared" si="66"/>
      </c>
      <c r="GQ65" s="434">
        <f t="shared" si="67"/>
      </c>
      <c r="GR65" s="434">
        <f t="shared" si="68"/>
      </c>
      <c r="GS65" s="434">
        <f t="shared" si="69"/>
      </c>
      <c r="GT65" s="434">
        <f t="shared" si="70"/>
      </c>
      <c r="GU65" s="434">
        <f t="shared" si="71"/>
      </c>
      <c r="GV65" s="434">
        <f t="shared" si="72"/>
      </c>
      <c r="GW65" s="434">
        <f t="shared" si="73"/>
      </c>
      <c r="GX65" s="434">
        <f t="shared" si="74"/>
      </c>
      <c r="GY65" s="434">
        <f t="shared" si="75"/>
      </c>
      <c r="GZ65" s="434">
        <f t="shared" si="76"/>
      </c>
      <c r="HA65" s="434">
        <f t="shared" si="77"/>
      </c>
      <c r="HB65" s="434">
        <f t="shared" si="78"/>
      </c>
      <c r="HC65" s="434">
        <f t="shared" si="79"/>
      </c>
    </row>
    <row r="66" spans="4:211" ht="12.75">
      <c r="D66" s="365"/>
      <c r="E66" s="294"/>
      <c r="F66" s="348"/>
      <c r="J66" s="347"/>
      <c r="K66" s="348"/>
      <c r="L66" s="348"/>
      <c r="M66" s="347"/>
      <c r="N66" s="347"/>
      <c r="O66" s="366"/>
      <c r="P66" s="348"/>
      <c r="Q66" s="343"/>
      <c r="R66" s="343"/>
      <c r="S66" s="343"/>
      <c r="T66" s="348"/>
      <c r="U66" s="347"/>
      <c r="V66" s="347"/>
      <c r="W66" s="347"/>
      <c r="X66" s="382">
        <f t="shared" si="83"/>
      </c>
      <c r="Y66" s="223">
        <f t="shared" si="20"/>
      </c>
      <c r="Z66" s="382">
        <f t="shared" si="82"/>
      </c>
      <c r="AA66" s="286"/>
      <c r="AB66" s="348"/>
      <c r="AC66" s="187"/>
      <c r="AD66" s="187"/>
      <c r="AE66" s="187"/>
      <c r="AF66" s="187"/>
      <c r="AG66" s="187"/>
      <c r="AH66" s="187"/>
      <c r="AI66" s="187"/>
      <c r="AJ66" s="187"/>
      <c r="AK66" s="187"/>
      <c r="AL66" s="187"/>
      <c r="AM66" s="187"/>
      <c r="AN66" s="187"/>
      <c r="AO66" s="187"/>
      <c r="AP66" s="187"/>
      <c r="AQ66" s="187"/>
      <c r="AR66" s="187"/>
      <c r="AS66" s="187"/>
      <c r="AT66" s="187"/>
      <c r="AU66" s="342"/>
      <c r="AV66" s="348"/>
      <c r="AW66" s="187"/>
      <c r="AX66" s="187"/>
      <c r="AY66" s="187"/>
      <c r="AZ66" s="187"/>
      <c r="BA66" s="187"/>
      <c r="BB66" s="187"/>
      <c r="BC66" s="187"/>
      <c r="BD66" s="187"/>
      <c r="BE66" s="342"/>
      <c r="BF66" s="348"/>
      <c r="BG66" s="187"/>
      <c r="BH66" s="187"/>
      <c r="BI66" s="187"/>
      <c r="BJ66" s="187"/>
      <c r="BK66" s="187"/>
      <c r="BL66" s="187"/>
      <c r="BM66" s="187"/>
      <c r="BN66" s="187"/>
      <c r="BO66" s="187"/>
      <c r="BP66" s="187"/>
      <c r="BQ66" s="187"/>
      <c r="BR66" s="187"/>
      <c r="BS66" s="187"/>
      <c r="BT66" s="342"/>
      <c r="BU66" s="348"/>
      <c r="BV66" s="187"/>
      <c r="BW66" s="374"/>
      <c r="BX66" s="187"/>
      <c r="BY66" s="342"/>
      <c r="BZ66" s="348"/>
      <c r="CA66" s="187"/>
      <c r="CB66" s="374"/>
      <c r="CC66" s="229"/>
      <c r="CD66" s="187"/>
      <c r="CE66" s="187"/>
      <c r="CF66" s="225"/>
      <c r="CG66" s="342"/>
      <c r="CH66" s="348"/>
      <c r="CI66" s="187"/>
      <c r="CJ66" s="187"/>
      <c r="CK66" s="342"/>
      <c r="CL66" s="187"/>
      <c r="CM66" s="187"/>
      <c r="CN66" s="187"/>
      <c r="CO66" s="187"/>
      <c r="CP66" s="342"/>
      <c r="CQ66" s="187"/>
      <c r="CR66" s="187"/>
      <c r="CS66" s="187"/>
      <c r="CT66" s="187"/>
      <c r="CU66" s="187"/>
      <c r="CV66" s="187"/>
      <c r="CW66" s="342"/>
      <c r="CX66" s="187"/>
      <c r="CY66" s="187"/>
      <c r="CZ66" s="379"/>
      <c r="DA66" s="348"/>
      <c r="DB66" s="348"/>
      <c r="DC66" s="187"/>
      <c r="DD66" s="187"/>
      <c r="DE66" s="490"/>
      <c r="DF66" s="379"/>
      <c r="DG66" s="348"/>
      <c r="DH66" s="392"/>
      <c r="DI66" s="392"/>
      <c r="DJ66" s="392"/>
      <c r="DK66" s="392"/>
      <c r="DL66" s="392"/>
      <c r="DM66" s="392"/>
      <c r="DN66" s="392"/>
      <c r="DO66" s="392"/>
      <c r="DP66" s="392"/>
      <c r="DQ66" s="392"/>
      <c r="DR66" s="392"/>
      <c r="DS66" s="392"/>
      <c r="DT66" s="392"/>
      <c r="DU66" s="392"/>
      <c r="DV66" s="392"/>
      <c r="DW66" s="392"/>
      <c r="DX66" s="392"/>
      <c r="DY66" s="392"/>
      <c r="DZ66" s="392"/>
      <c r="EA66" s="392"/>
      <c r="EB66" s="392"/>
      <c r="EC66" s="392"/>
      <c r="ED66" s="392"/>
      <c r="EE66" s="392"/>
      <c r="EF66" s="392"/>
      <c r="EG66" s="392"/>
      <c r="EH66" s="392"/>
      <c r="EI66" s="392"/>
      <c r="EJ66" s="392"/>
      <c r="EK66" s="392"/>
      <c r="EL66" s="392"/>
      <c r="EM66" s="392"/>
      <c r="EN66" s="392"/>
      <c r="EO66" s="404">
        <f>IF(SUM(DH66:EN66)=0,"",SUM(DH66:EN66))</f>
      </c>
      <c r="EP66" s="374"/>
      <c r="EQ66" s="286"/>
      <c r="ER66" s="348"/>
      <c r="ET66" s="296"/>
      <c r="EV66" s="348"/>
      <c r="EW66" s="434">
        <f t="shared" si="80"/>
      </c>
      <c r="EX66" s="434">
        <f t="shared" si="22"/>
      </c>
      <c r="EY66" s="434">
        <f t="shared" si="23"/>
      </c>
      <c r="EZ66" s="434">
        <f t="shared" si="24"/>
      </c>
      <c r="FA66" s="434">
        <f t="shared" si="25"/>
      </c>
      <c r="FB66" s="434">
        <f t="shared" si="26"/>
      </c>
      <c r="FC66" s="434">
        <f t="shared" si="27"/>
      </c>
      <c r="FD66" s="434">
        <f t="shared" si="28"/>
      </c>
      <c r="FE66" s="434">
        <f t="shared" si="29"/>
      </c>
      <c r="FF66" s="434">
        <f t="shared" si="30"/>
      </c>
      <c r="FG66" s="434">
        <f t="shared" si="31"/>
      </c>
      <c r="FH66" s="434">
        <f t="shared" si="32"/>
      </c>
      <c r="FI66" s="434">
        <f t="shared" si="33"/>
      </c>
      <c r="FJ66" s="434">
        <f t="shared" si="34"/>
      </c>
      <c r="FK66" s="434">
        <f t="shared" si="35"/>
      </c>
      <c r="FL66" s="434">
        <f t="shared" si="36"/>
      </c>
      <c r="FM66" s="434">
        <f t="shared" si="37"/>
      </c>
      <c r="FN66" s="434">
        <f t="shared" si="38"/>
      </c>
      <c r="FO66" s="434">
        <f t="shared" si="39"/>
      </c>
      <c r="FP66" s="434">
        <f t="shared" si="40"/>
      </c>
      <c r="FQ66" s="434">
        <f t="shared" si="41"/>
      </c>
      <c r="FR66" s="434">
        <f t="shared" si="42"/>
      </c>
      <c r="FS66" s="434">
        <f t="shared" si="43"/>
      </c>
      <c r="FT66" s="434">
        <f t="shared" si="44"/>
      </c>
      <c r="FU66" s="434">
        <f t="shared" si="45"/>
      </c>
      <c r="FV66" s="434">
        <f t="shared" si="46"/>
      </c>
      <c r="FW66" s="434">
        <f t="shared" si="47"/>
      </c>
      <c r="FX66" s="434">
        <f t="shared" si="48"/>
      </c>
      <c r="FY66" s="434">
        <f t="shared" si="49"/>
      </c>
      <c r="FZ66" s="434">
        <f t="shared" si="50"/>
      </c>
      <c r="GA66" s="434">
        <f t="shared" si="51"/>
      </c>
      <c r="GB66" s="434">
        <f t="shared" si="52"/>
      </c>
      <c r="GC66" s="434">
        <f t="shared" si="53"/>
      </c>
      <c r="GD66" s="434">
        <f t="shared" si="54"/>
      </c>
      <c r="GE66" s="434">
        <f t="shared" si="55"/>
      </c>
      <c r="GF66" s="434">
        <f t="shared" si="56"/>
      </c>
      <c r="GG66" s="434">
        <f t="shared" si="57"/>
      </c>
      <c r="GH66" s="434">
        <f t="shared" si="58"/>
      </c>
      <c r="GI66" s="434">
        <f t="shared" si="59"/>
      </c>
      <c r="GJ66" s="434">
        <f t="shared" si="60"/>
      </c>
      <c r="GK66" s="434">
        <f t="shared" si="61"/>
      </c>
      <c r="GL66" s="434">
        <f t="shared" si="62"/>
      </c>
      <c r="GM66" s="434">
        <f t="shared" si="63"/>
      </c>
      <c r="GN66" s="434">
        <f t="shared" si="64"/>
      </c>
      <c r="GO66" s="434">
        <f t="shared" si="65"/>
      </c>
      <c r="GP66" s="434">
        <f t="shared" si="66"/>
      </c>
      <c r="GQ66" s="434">
        <f t="shared" si="67"/>
      </c>
      <c r="GR66" s="434">
        <f t="shared" si="68"/>
      </c>
      <c r="GS66" s="434">
        <f t="shared" si="69"/>
      </c>
      <c r="GT66" s="434">
        <f t="shared" si="70"/>
      </c>
      <c r="GU66" s="434">
        <f t="shared" si="71"/>
      </c>
      <c r="GV66" s="434">
        <f t="shared" si="72"/>
      </c>
      <c r="GW66" s="434">
        <f t="shared" si="73"/>
      </c>
      <c r="GX66" s="434">
        <f t="shared" si="74"/>
      </c>
      <c r="GY66" s="434">
        <f t="shared" si="75"/>
      </c>
      <c r="GZ66" s="434">
        <f t="shared" si="76"/>
      </c>
      <c r="HA66" s="434">
        <f t="shared" si="77"/>
      </c>
      <c r="HB66" s="434">
        <f t="shared" si="78"/>
      </c>
      <c r="HC66" s="434">
        <f t="shared" si="79"/>
      </c>
    </row>
    <row r="67" spans="4:211" ht="12.75">
      <c r="D67" s="368"/>
      <c r="E67" s="369"/>
      <c r="F67" s="369"/>
      <c r="G67" s="370"/>
      <c r="H67" s="370"/>
      <c r="I67" s="370"/>
      <c r="J67" s="296"/>
      <c r="K67" s="369"/>
      <c r="L67" s="369"/>
      <c r="M67" s="296"/>
      <c r="N67" s="296"/>
      <c r="O67" s="369"/>
      <c r="P67" s="369"/>
      <c r="Q67" s="371"/>
      <c r="R67" s="371"/>
      <c r="S67" s="371"/>
      <c r="T67" s="369"/>
      <c r="U67" s="371"/>
      <c r="V67" s="296"/>
      <c r="W67" s="296"/>
      <c r="X67" s="296"/>
      <c r="Y67" s="296"/>
      <c r="Z67" s="296"/>
      <c r="AA67" s="296"/>
      <c r="AB67" s="369"/>
      <c r="AC67" s="296"/>
      <c r="AD67" s="296"/>
      <c r="AE67" s="296"/>
      <c r="AF67" s="296"/>
      <c r="AG67" s="296"/>
      <c r="AH67" s="296"/>
      <c r="AI67" s="296"/>
      <c r="AJ67" s="296"/>
      <c r="AK67" s="296"/>
      <c r="AL67" s="296"/>
      <c r="AM67" s="296"/>
      <c r="AN67" s="296"/>
      <c r="AO67" s="296"/>
      <c r="AP67" s="296"/>
      <c r="AQ67" s="296"/>
      <c r="AR67" s="296"/>
      <c r="AS67" s="296"/>
      <c r="AT67" s="296"/>
      <c r="AU67" s="296"/>
      <c r="AV67" s="369"/>
      <c r="AW67" s="296"/>
      <c r="AX67" s="296"/>
      <c r="AY67" s="296"/>
      <c r="AZ67" s="296"/>
      <c r="BA67" s="296"/>
      <c r="BB67" s="296"/>
      <c r="BC67" s="296"/>
      <c r="BD67" s="296"/>
      <c r="BE67" s="296"/>
      <c r="BF67" s="369"/>
      <c r="BG67" s="296"/>
      <c r="BH67" s="296"/>
      <c r="BI67" s="296"/>
      <c r="BJ67" s="296"/>
      <c r="BK67" s="296"/>
      <c r="BL67" s="296"/>
      <c r="BM67" s="296"/>
      <c r="BN67" s="296"/>
      <c r="BO67" s="296"/>
      <c r="BP67" s="296"/>
      <c r="BQ67" s="296"/>
      <c r="BR67" s="296"/>
      <c r="BS67" s="296"/>
      <c r="BT67" s="296"/>
      <c r="BU67" s="369"/>
      <c r="BV67" s="296"/>
      <c r="BW67" s="296"/>
      <c r="BX67" s="296"/>
      <c r="BY67" s="296"/>
      <c r="BZ67" s="369"/>
      <c r="CA67" s="296"/>
      <c r="CB67" s="296"/>
      <c r="CC67" s="296"/>
      <c r="CD67" s="296"/>
      <c r="CE67" s="296"/>
      <c r="CF67" s="573"/>
      <c r="CG67" s="296"/>
      <c r="CH67" s="369"/>
      <c r="CI67" s="296"/>
      <c r="CJ67" s="296"/>
      <c r="CK67" s="296"/>
      <c r="CL67" s="296"/>
      <c r="CM67" s="296"/>
      <c r="CN67" s="296"/>
      <c r="CO67" s="296"/>
      <c r="CP67" s="296"/>
      <c r="CQ67" s="296"/>
      <c r="CR67" s="296"/>
      <c r="CS67" s="296"/>
      <c r="CT67" s="296"/>
      <c r="CU67" s="296"/>
      <c r="CV67" s="296"/>
      <c r="CW67" s="296"/>
      <c r="CX67" s="296"/>
      <c r="CY67" s="296"/>
      <c r="CZ67" s="296"/>
      <c r="DA67" s="369"/>
      <c r="DB67" s="369"/>
      <c r="DC67" s="296"/>
      <c r="DD67" s="296"/>
      <c r="DE67" s="296"/>
      <c r="DF67" s="296"/>
      <c r="DG67" s="369"/>
      <c r="DH67" s="296"/>
      <c r="DI67" s="296"/>
      <c r="DJ67" s="296"/>
      <c r="DK67" s="296"/>
      <c r="DL67" s="296"/>
      <c r="DM67" s="296"/>
      <c r="DN67" s="296"/>
      <c r="DO67" s="296"/>
      <c r="DP67" s="296"/>
      <c r="DQ67" s="296"/>
      <c r="DR67" s="296"/>
      <c r="DS67" s="296"/>
      <c r="DT67" s="296"/>
      <c r="DU67" s="296"/>
      <c r="DV67" s="296"/>
      <c r="DW67" s="296"/>
      <c r="DX67" s="296"/>
      <c r="DY67" s="296"/>
      <c r="DZ67" s="296"/>
      <c r="EA67" s="296"/>
      <c r="EB67" s="296"/>
      <c r="EC67" s="296"/>
      <c r="ED67" s="296"/>
      <c r="EE67" s="296"/>
      <c r="EF67" s="296"/>
      <c r="EG67" s="296"/>
      <c r="EH67" s="296"/>
      <c r="EI67" s="296"/>
      <c r="EJ67" s="296"/>
      <c r="EK67" s="296"/>
      <c r="EL67" s="296"/>
      <c r="EM67" s="296"/>
      <c r="EN67" s="296"/>
      <c r="EO67" s="296"/>
      <c r="EP67" s="296"/>
      <c r="EQ67" s="296"/>
      <c r="ER67" s="369"/>
      <c r="ET67" s="296"/>
      <c r="EV67" s="369"/>
      <c r="EW67" s="296"/>
      <c r="EX67" s="296"/>
      <c r="EY67" s="296"/>
      <c r="EZ67" s="296"/>
      <c r="FA67" s="296"/>
      <c r="FB67" s="296"/>
      <c r="FC67" s="296"/>
      <c r="FD67" s="296"/>
      <c r="FE67" s="296"/>
      <c r="FF67" s="296"/>
      <c r="FG67" s="296"/>
      <c r="FH67" s="296"/>
      <c r="FI67" s="296"/>
      <c r="FJ67" s="296"/>
      <c r="FK67" s="296"/>
      <c r="FL67" s="296"/>
      <c r="FM67" s="296"/>
      <c r="FN67" s="296"/>
      <c r="FO67" s="296"/>
      <c r="FP67" s="369"/>
      <c r="FQ67" s="296"/>
      <c r="FR67" s="296"/>
      <c r="FS67" s="296"/>
      <c r="FT67" s="296"/>
      <c r="FU67" s="296"/>
      <c r="FV67" s="296"/>
      <c r="FW67" s="296"/>
      <c r="FX67" s="296"/>
      <c r="FY67" s="296"/>
      <c r="FZ67" s="369"/>
      <c r="GA67" s="296"/>
      <c r="GB67" s="296"/>
      <c r="GC67" s="296"/>
      <c r="GD67" s="296"/>
      <c r="GE67" s="296"/>
      <c r="GF67" s="296"/>
      <c r="GG67" s="296"/>
      <c r="GH67" s="296"/>
      <c r="GI67" s="296"/>
      <c r="GJ67" s="296"/>
      <c r="GK67" s="296"/>
      <c r="GL67" s="296"/>
      <c r="GM67" s="296"/>
      <c r="GN67" s="296"/>
      <c r="GO67" s="369"/>
      <c r="GP67" s="296"/>
      <c r="GQ67" s="296"/>
      <c r="GR67" s="296"/>
      <c r="GS67" s="296"/>
      <c r="GT67" s="369"/>
      <c r="GU67" s="296"/>
      <c r="GV67" s="296"/>
      <c r="GW67" s="296"/>
      <c r="GX67" s="296"/>
      <c r="GY67" s="296"/>
      <c r="GZ67" s="296"/>
      <c r="HA67" s="296"/>
      <c r="HB67" s="369"/>
      <c r="HC67" s="296"/>
    </row>
    <row r="68" ht="12.75">
      <c r="ET68" s="296"/>
    </row>
    <row r="69" ht="12.75">
      <c r="ET69" s="296"/>
    </row>
    <row r="94" spans="62:65" ht="12.75">
      <c r="BJ94" s="288">
        <f>9/34</f>
        <v>0.2647058823529412</v>
      </c>
      <c r="BK94" s="488" t="s">
        <v>646</v>
      </c>
      <c r="BL94" s="288">
        <v>0.25</v>
      </c>
      <c r="BM94" s="288">
        <v>0.25</v>
      </c>
    </row>
    <row r="96" spans="62:65" ht="12.75">
      <c r="BJ96" s="288">
        <v>0.5</v>
      </c>
      <c r="BK96" s="488" t="s">
        <v>646</v>
      </c>
      <c r="BL96" s="288">
        <f>0.75/2</f>
        <v>0.375</v>
      </c>
      <c r="BM96" s="288">
        <f>0.75/2</f>
        <v>0.375</v>
      </c>
    </row>
    <row r="97" spans="62:64" ht="12.75">
      <c r="BJ97" s="288">
        <v>0.5</v>
      </c>
      <c r="BK97" s="288" t="s">
        <v>647</v>
      </c>
      <c r="BL97" s="288">
        <f>0.75/2</f>
        <v>0.375</v>
      </c>
    </row>
    <row r="99" spans="64:66" ht="12.75">
      <c r="BL99" s="288">
        <f>SUM(BL94:BL98)</f>
        <v>1</v>
      </c>
      <c r="BM99" s="288">
        <f>SUM(BM94:BM98)</f>
        <v>0.625</v>
      </c>
      <c r="BN99" s="288">
        <f>1-BM99</f>
        <v>0.375</v>
      </c>
    </row>
  </sheetData>
  <mergeCells count="17">
    <mergeCell ref="CI8:CZ8"/>
    <mergeCell ref="DC8:DF8"/>
    <mergeCell ref="DH8:EQ8"/>
    <mergeCell ref="AW8:BE8"/>
    <mergeCell ref="BG8:BT8"/>
    <mergeCell ref="BV8:BY8"/>
    <mergeCell ref="CA8:CG8"/>
    <mergeCell ref="GP8:GS8"/>
    <mergeCell ref="GU8:HA8"/>
    <mergeCell ref="D8:E8"/>
    <mergeCell ref="EW8:FO8"/>
    <mergeCell ref="FQ8:FY8"/>
    <mergeCell ref="GA8:GN8"/>
    <mergeCell ref="Q8:S8"/>
    <mergeCell ref="G8:O8"/>
    <mergeCell ref="U8:AA8"/>
    <mergeCell ref="AC8:AU8"/>
  </mergeCells>
  <printOptions/>
  <pageMargins left="0.25" right="0.25" top="0.25" bottom="0.25" header="0.25" footer="0.25"/>
  <pageSetup fitToHeight="3" fitToWidth="5" horizontalDpi="600" verticalDpi="600" orientation="landscape" scale="78" r:id="rId1"/>
  <colBreaks count="1" manualBreakCount="1">
    <brk id="16" max="65535" man="1"/>
  </colBreaks>
</worksheet>
</file>

<file path=xl/worksheets/sheet2.xml><?xml version="1.0" encoding="utf-8"?>
<worksheet xmlns="http://schemas.openxmlformats.org/spreadsheetml/2006/main" xmlns:r="http://schemas.openxmlformats.org/officeDocument/2006/relationships">
  <dimension ref="B2:O100"/>
  <sheetViews>
    <sheetView showGridLines="0" workbookViewId="0" topLeftCell="A1">
      <selection activeCell="B2" sqref="B2"/>
    </sheetView>
  </sheetViews>
  <sheetFormatPr defaultColWidth="9.140625" defaultRowHeight="12.75"/>
  <cols>
    <col min="1" max="1" width="4.140625" style="0" customWidth="1"/>
    <col min="2" max="2" width="5.140625" style="0" customWidth="1"/>
    <col min="3" max="3" width="9.140625" style="1" customWidth="1"/>
    <col min="4" max="4" width="28.28125" style="1" customWidth="1"/>
    <col min="5" max="7" width="9.140625" style="1" customWidth="1"/>
    <col min="8" max="8" width="1.421875" style="1" customWidth="1"/>
    <col min="9" max="10" width="9.140625" style="1" customWidth="1"/>
    <col min="11" max="11" width="11.140625" style="1" customWidth="1"/>
    <col min="12" max="12" width="6.00390625" style="0" customWidth="1"/>
  </cols>
  <sheetData>
    <row r="2" ht="20.25">
      <c r="B2" s="435" t="s">
        <v>630</v>
      </c>
    </row>
    <row r="3" ht="8.25" customHeight="1">
      <c r="B3" s="435"/>
    </row>
    <row r="5" spans="5:9" ht="12.75">
      <c r="E5" s="436" t="s">
        <v>631</v>
      </c>
      <c r="F5" s="437">
        <f>SUM(F9:F56)</f>
        <v>70</v>
      </c>
      <c r="G5" s="437">
        <f>SUM(G9:G56)</f>
        <v>0</v>
      </c>
      <c r="H5" s="437"/>
      <c r="I5" s="437">
        <f>SUM(F5:G5)</f>
        <v>70</v>
      </c>
    </row>
    <row r="6" spans="6:8" ht="12.75">
      <c r="F6" s="438"/>
      <c r="G6" s="439"/>
      <c r="H6" s="440"/>
    </row>
    <row r="7" spans="5:11" ht="12.75">
      <c r="E7" s="3" t="s">
        <v>467</v>
      </c>
      <c r="F7" s="441" t="s">
        <v>459</v>
      </c>
      <c r="G7" s="442" t="s">
        <v>463</v>
      </c>
      <c r="H7" s="443"/>
      <c r="I7" s="444"/>
      <c r="J7" s="444" t="s">
        <v>632</v>
      </c>
      <c r="K7" s="445"/>
    </row>
    <row r="8" spans="3:12" ht="12.75">
      <c r="C8" s="3" t="s">
        <v>633</v>
      </c>
      <c r="D8" s="3" t="s">
        <v>467</v>
      </c>
      <c r="E8" s="3" t="s">
        <v>9</v>
      </c>
      <c r="F8" s="441" t="s">
        <v>634</v>
      </c>
      <c r="G8" s="442" t="s">
        <v>464</v>
      </c>
      <c r="H8" s="443"/>
      <c r="I8" s="444" t="s">
        <v>632</v>
      </c>
      <c r="J8" s="444" t="s">
        <v>633</v>
      </c>
      <c r="K8" s="445" t="s">
        <v>635</v>
      </c>
      <c r="L8" s="446"/>
    </row>
    <row r="9" spans="2:12" ht="6" customHeight="1">
      <c r="B9" s="447"/>
      <c r="C9" s="448"/>
      <c r="D9" s="448"/>
      <c r="E9" s="448"/>
      <c r="F9" s="448"/>
      <c r="G9" s="448"/>
      <c r="H9" s="448"/>
      <c r="I9" s="448"/>
      <c r="J9" s="448"/>
      <c r="K9" s="448"/>
      <c r="L9" s="446"/>
    </row>
    <row r="10" spans="2:15" ht="18">
      <c r="B10" s="449">
        <v>1</v>
      </c>
      <c r="C10" s="450">
        <v>41600</v>
      </c>
      <c r="D10" s="451" t="s">
        <v>29</v>
      </c>
      <c r="E10" s="452" t="s">
        <v>636</v>
      </c>
      <c r="F10" s="453">
        <v>3</v>
      </c>
      <c r="G10" s="454"/>
      <c r="H10" s="455"/>
      <c r="I10" s="456" t="s">
        <v>637</v>
      </c>
      <c r="J10" s="456" t="s">
        <v>673</v>
      </c>
      <c r="K10" s="457" t="s">
        <v>455</v>
      </c>
      <c r="O10" t="s">
        <v>824</v>
      </c>
    </row>
    <row r="11" spans="2:15" ht="18">
      <c r="B11" s="518">
        <f>+B10+1</f>
        <v>2</v>
      </c>
      <c r="C11" s="450">
        <v>41604</v>
      </c>
      <c r="D11" s="459" t="s">
        <v>144</v>
      </c>
      <c r="E11" s="460" t="s">
        <v>636</v>
      </c>
      <c r="F11" s="461">
        <v>4</v>
      </c>
      <c r="G11" s="462"/>
      <c r="H11" s="463"/>
      <c r="I11" s="464" t="s">
        <v>637</v>
      </c>
      <c r="J11" s="464" t="s">
        <v>673</v>
      </c>
      <c r="K11" s="466" t="s">
        <v>637</v>
      </c>
      <c r="O11" t="s">
        <v>825</v>
      </c>
    </row>
    <row r="12" spans="2:15" ht="18">
      <c r="B12" s="518">
        <f aca="true" t="shared" si="0" ref="B12:B54">+B11+1</f>
        <v>3</v>
      </c>
      <c r="C12" s="467">
        <v>41600</v>
      </c>
      <c r="D12" s="459" t="s">
        <v>178</v>
      </c>
      <c r="E12" s="452" t="s">
        <v>636</v>
      </c>
      <c r="F12" s="461">
        <v>0</v>
      </c>
      <c r="G12" s="462"/>
      <c r="H12" s="463"/>
      <c r="I12" s="464" t="s">
        <v>637</v>
      </c>
      <c r="J12" s="464" t="s">
        <v>673</v>
      </c>
      <c r="K12" s="545" t="s">
        <v>455</v>
      </c>
      <c r="L12" t="s">
        <v>870</v>
      </c>
      <c r="O12" t="s">
        <v>826</v>
      </c>
    </row>
    <row r="13" spans="2:15" ht="18">
      <c r="B13" s="518">
        <f t="shared" si="0"/>
        <v>4</v>
      </c>
      <c r="C13" s="467">
        <v>41603</v>
      </c>
      <c r="D13" s="459" t="s">
        <v>224</v>
      </c>
      <c r="E13" s="452" t="s">
        <v>636</v>
      </c>
      <c r="F13" s="461">
        <v>4</v>
      </c>
      <c r="G13" s="462"/>
      <c r="H13" s="463"/>
      <c r="I13" s="464" t="s">
        <v>637</v>
      </c>
      <c r="J13" s="464" t="s">
        <v>673</v>
      </c>
      <c r="K13" s="466" t="s">
        <v>637</v>
      </c>
      <c r="O13" t="s">
        <v>465</v>
      </c>
    </row>
    <row r="14" spans="2:15" ht="18">
      <c r="B14" s="518">
        <f t="shared" si="0"/>
        <v>5</v>
      </c>
      <c r="C14" s="542">
        <v>41600</v>
      </c>
      <c r="D14" s="543" t="s">
        <v>8</v>
      </c>
      <c r="E14" s="452" t="s">
        <v>636</v>
      </c>
      <c r="F14" s="438">
        <v>0</v>
      </c>
      <c r="G14" s="439"/>
      <c r="H14" s="440"/>
      <c r="I14" s="544" t="s">
        <v>637</v>
      </c>
      <c r="J14" s="544" t="s">
        <v>673</v>
      </c>
      <c r="K14" s="545" t="s">
        <v>455</v>
      </c>
      <c r="L14" t="s">
        <v>870</v>
      </c>
      <c r="O14" t="s">
        <v>827</v>
      </c>
    </row>
    <row r="15" spans="2:15" ht="18">
      <c r="B15" s="518">
        <f t="shared" si="0"/>
        <v>6</v>
      </c>
      <c r="C15" s="467">
        <v>41600</v>
      </c>
      <c r="D15" s="459" t="s">
        <v>24</v>
      </c>
      <c r="E15" s="452" t="s">
        <v>674</v>
      </c>
      <c r="F15" s="461">
        <v>3</v>
      </c>
      <c r="G15" s="462"/>
      <c r="H15" s="463"/>
      <c r="I15" s="464" t="s">
        <v>637</v>
      </c>
      <c r="J15" s="464" t="s">
        <v>673</v>
      </c>
      <c r="K15" s="466" t="s">
        <v>637</v>
      </c>
      <c r="O15" t="s">
        <v>828</v>
      </c>
    </row>
    <row r="16" spans="2:15" ht="18">
      <c r="B16" s="518">
        <f t="shared" si="0"/>
        <v>7</v>
      </c>
      <c r="C16" s="467">
        <v>41584</v>
      </c>
      <c r="D16" s="459" t="s">
        <v>232</v>
      </c>
      <c r="E16" s="460" t="s">
        <v>636</v>
      </c>
      <c r="F16" s="461">
        <v>3</v>
      </c>
      <c r="G16" s="462"/>
      <c r="H16" s="463"/>
      <c r="I16" s="464" t="s">
        <v>637</v>
      </c>
      <c r="J16" s="464" t="s">
        <v>673</v>
      </c>
      <c r="K16" s="466" t="s">
        <v>637</v>
      </c>
      <c r="O16" t="s">
        <v>829</v>
      </c>
    </row>
    <row r="17" spans="2:15" ht="18">
      <c r="B17" s="518">
        <f t="shared" si="0"/>
        <v>8</v>
      </c>
      <c r="C17" s="467">
        <v>41526</v>
      </c>
      <c r="D17" s="459" t="s">
        <v>102</v>
      </c>
      <c r="E17" s="460" t="s">
        <v>636</v>
      </c>
      <c r="F17" s="461">
        <v>4</v>
      </c>
      <c r="G17" s="462"/>
      <c r="H17" s="463"/>
      <c r="I17" s="464" t="s">
        <v>637</v>
      </c>
      <c r="J17" s="464" t="s">
        <v>673</v>
      </c>
      <c r="K17" s="466" t="s">
        <v>637</v>
      </c>
      <c r="O17" t="s">
        <v>830</v>
      </c>
    </row>
    <row r="18" spans="2:15" ht="18">
      <c r="B18" s="518">
        <f t="shared" si="0"/>
        <v>9</v>
      </c>
      <c r="C18" s="467">
        <v>41604</v>
      </c>
      <c r="D18" s="459" t="s">
        <v>13</v>
      </c>
      <c r="E18" s="452" t="s">
        <v>636</v>
      </c>
      <c r="F18" s="461">
        <v>4</v>
      </c>
      <c r="G18" s="462"/>
      <c r="H18" s="463"/>
      <c r="I18" s="464" t="s">
        <v>637</v>
      </c>
      <c r="J18" s="464" t="s">
        <v>673</v>
      </c>
      <c r="K18" s="466" t="s">
        <v>637</v>
      </c>
      <c r="O18" t="s">
        <v>831</v>
      </c>
    </row>
    <row r="19" spans="2:12" ht="18">
      <c r="B19" s="518">
        <f t="shared" si="0"/>
        <v>10</v>
      </c>
      <c r="C19" s="450">
        <v>41564</v>
      </c>
      <c r="D19" s="459" t="s">
        <v>17</v>
      </c>
      <c r="E19" s="460" t="s">
        <v>636</v>
      </c>
      <c r="F19" s="461">
        <v>4</v>
      </c>
      <c r="G19" s="462"/>
      <c r="H19" s="463"/>
      <c r="I19" s="464" t="s">
        <v>637</v>
      </c>
      <c r="J19" s="465" t="s">
        <v>673</v>
      </c>
      <c r="K19" s="466" t="s">
        <v>637</v>
      </c>
      <c r="L19" t="s">
        <v>874</v>
      </c>
    </row>
    <row r="20" spans="2:11" ht="18">
      <c r="B20" s="518">
        <f t="shared" si="0"/>
        <v>11</v>
      </c>
      <c r="C20" s="450">
        <v>41575</v>
      </c>
      <c r="D20" s="459" t="s">
        <v>427</v>
      </c>
      <c r="E20" s="452" t="s">
        <v>636</v>
      </c>
      <c r="F20" s="461">
        <v>3</v>
      </c>
      <c r="G20" s="462"/>
      <c r="H20" s="463"/>
      <c r="I20" s="464" t="s">
        <v>637</v>
      </c>
      <c r="J20" s="464" t="s">
        <v>673</v>
      </c>
      <c r="K20" s="466" t="s">
        <v>455</v>
      </c>
    </row>
    <row r="21" spans="2:11" ht="18">
      <c r="B21" s="518">
        <f t="shared" si="0"/>
        <v>12</v>
      </c>
      <c r="C21" s="450">
        <v>41605</v>
      </c>
      <c r="D21" s="459" t="s">
        <v>710</v>
      </c>
      <c r="E21" s="452" t="s">
        <v>636</v>
      </c>
      <c r="F21" s="461">
        <v>4</v>
      </c>
      <c r="G21" s="462"/>
      <c r="H21" s="463"/>
      <c r="I21" s="464" t="s">
        <v>637</v>
      </c>
      <c r="J21" s="464" t="s">
        <v>673</v>
      </c>
      <c r="K21" s="466" t="s">
        <v>455</v>
      </c>
    </row>
    <row r="22" spans="2:11" ht="18">
      <c r="B22" s="518">
        <f t="shared" si="0"/>
        <v>13</v>
      </c>
      <c r="C22" s="450">
        <v>41577</v>
      </c>
      <c r="D22" s="459" t="s">
        <v>456</v>
      </c>
      <c r="E22" s="452" t="s">
        <v>457</v>
      </c>
      <c r="F22" s="461">
        <v>1</v>
      </c>
      <c r="G22" s="462"/>
      <c r="H22" s="463"/>
      <c r="I22" s="464" t="s">
        <v>672</v>
      </c>
      <c r="J22" s="464" t="s">
        <v>672</v>
      </c>
      <c r="K22" s="466" t="s">
        <v>672</v>
      </c>
    </row>
    <row r="23" spans="2:11" ht="18">
      <c r="B23" s="518">
        <f t="shared" si="0"/>
        <v>14</v>
      </c>
      <c r="C23" s="450">
        <v>41600</v>
      </c>
      <c r="D23" s="459" t="s">
        <v>729</v>
      </c>
      <c r="E23" s="460" t="s">
        <v>379</v>
      </c>
      <c r="F23" s="461">
        <v>6</v>
      </c>
      <c r="G23" s="462"/>
      <c r="H23" s="463"/>
      <c r="I23" s="464" t="s">
        <v>672</v>
      </c>
      <c r="J23" s="464" t="s">
        <v>672</v>
      </c>
      <c r="K23" s="466" t="s">
        <v>637</v>
      </c>
    </row>
    <row r="24" spans="2:11" ht="18">
      <c r="B24" s="518">
        <f t="shared" si="0"/>
        <v>15</v>
      </c>
      <c r="C24" s="450">
        <v>41610</v>
      </c>
      <c r="D24" s="459" t="s">
        <v>728</v>
      </c>
      <c r="E24" s="452" t="s">
        <v>379</v>
      </c>
      <c r="F24" s="461">
        <v>2</v>
      </c>
      <c r="G24" s="462"/>
      <c r="H24" s="463"/>
      <c r="I24" s="464" t="s">
        <v>637</v>
      </c>
      <c r="J24" s="464" t="s">
        <v>673</v>
      </c>
      <c r="K24" s="466" t="s">
        <v>455</v>
      </c>
    </row>
    <row r="25" spans="2:12" ht="18">
      <c r="B25" s="518">
        <f t="shared" si="0"/>
        <v>16</v>
      </c>
      <c r="C25" s="467">
        <v>41603</v>
      </c>
      <c r="D25" s="459" t="s">
        <v>711</v>
      </c>
      <c r="E25" s="460" t="s">
        <v>379</v>
      </c>
      <c r="F25" s="461">
        <v>3</v>
      </c>
      <c r="G25" s="462"/>
      <c r="H25" s="463"/>
      <c r="I25" s="464" t="s">
        <v>637</v>
      </c>
      <c r="J25" s="464" t="s">
        <v>673</v>
      </c>
      <c r="K25" s="466" t="s">
        <v>637</v>
      </c>
      <c r="L25" t="s">
        <v>871</v>
      </c>
    </row>
    <row r="26" spans="2:11" ht="18">
      <c r="B26" s="518">
        <f t="shared" si="0"/>
        <v>17</v>
      </c>
      <c r="C26" s="467">
        <v>41604</v>
      </c>
      <c r="D26" s="527" t="s">
        <v>682</v>
      </c>
      <c r="E26" s="452" t="s">
        <v>687</v>
      </c>
      <c r="F26" s="461">
        <v>0</v>
      </c>
      <c r="G26" s="462"/>
      <c r="H26" s="463"/>
      <c r="I26" s="464" t="s">
        <v>637</v>
      </c>
      <c r="J26" s="464" t="s">
        <v>673</v>
      </c>
      <c r="K26" s="466" t="s">
        <v>672</v>
      </c>
    </row>
    <row r="27" spans="2:11" ht="18">
      <c r="B27" s="518">
        <f t="shared" si="0"/>
        <v>18</v>
      </c>
      <c r="C27" s="467">
        <v>41582</v>
      </c>
      <c r="D27" s="459" t="s">
        <v>194</v>
      </c>
      <c r="E27" s="452" t="s">
        <v>636</v>
      </c>
      <c r="F27" s="461">
        <v>3</v>
      </c>
      <c r="G27" s="462"/>
      <c r="H27" s="463"/>
      <c r="I27" s="464" t="s">
        <v>637</v>
      </c>
      <c r="J27" s="464" t="s">
        <v>673</v>
      </c>
      <c r="K27" s="466" t="s">
        <v>455</v>
      </c>
    </row>
    <row r="28" spans="2:11" ht="18">
      <c r="B28" s="518">
        <f t="shared" si="0"/>
        <v>19</v>
      </c>
      <c r="C28" s="450">
        <v>41603</v>
      </c>
      <c r="D28" s="459" t="s">
        <v>218</v>
      </c>
      <c r="E28" s="452" t="s">
        <v>674</v>
      </c>
      <c r="F28" s="461">
        <v>1</v>
      </c>
      <c r="G28" s="462"/>
      <c r="H28" s="463"/>
      <c r="I28" s="464" t="s">
        <v>637</v>
      </c>
      <c r="J28" s="464" t="s">
        <v>673</v>
      </c>
      <c r="K28" s="466" t="s">
        <v>637</v>
      </c>
    </row>
    <row r="29" spans="2:11" ht="18">
      <c r="B29" s="518">
        <f t="shared" si="0"/>
        <v>20</v>
      </c>
      <c r="C29" s="467">
        <v>41605</v>
      </c>
      <c r="D29" s="527" t="s">
        <v>717</v>
      </c>
      <c r="E29" s="452" t="s">
        <v>687</v>
      </c>
      <c r="F29" s="461">
        <v>3</v>
      </c>
      <c r="G29" s="462"/>
      <c r="H29" s="463"/>
      <c r="I29" s="464" t="s">
        <v>637</v>
      </c>
      <c r="J29" s="464" t="s">
        <v>673</v>
      </c>
      <c r="K29" s="466" t="s">
        <v>637</v>
      </c>
    </row>
    <row r="30" spans="2:11" ht="18">
      <c r="B30" s="518">
        <f t="shared" si="0"/>
        <v>21</v>
      </c>
      <c r="C30" s="450">
        <v>41613</v>
      </c>
      <c r="D30" s="527" t="s">
        <v>834</v>
      </c>
      <c r="E30" s="452" t="s">
        <v>687</v>
      </c>
      <c r="F30" s="461">
        <v>2</v>
      </c>
      <c r="G30" s="462"/>
      <c r="H30" s="463"/>
      <c r="I30" s="464" t="s">
        <v>637</v>
      </c>
      <c r="J30" s="464" t="s">
        <v>672</v>
      </c>
      <c r="K30" s="466" t="s">
        <v>637</v>
      </c>
    </row>
    <row r="31" spans="2:11" ht="18">
      <c r="B31" s="518">
        <f t="shared" si="0"/>
        <v>22</v>
      </c>
      <c r="C31" s="450">
        <v>41583</v>
      </c>
      <c r="D31" s="459" t="s">
        <v>16</v>
      </c>
      <c r="E31" s="452" t="s">
        <v>636</v>
      </c>
      <c r="F31" s="461">
        <v>2</v>
      </c>
      <c r="G31" s="462"/>
      <c r="H31" s="463"/>
      <c r="I31" s="464" t="s">
        <v>672</v>
      </c>
      <c r="J31" s="464" t="s">
        <v>672</v>
      </c>
      <c r="K31" s="466" t="s">
        <v>455</v>
      </c>
    </row>
    <row r="32" spans="2:11" ht="18">
      <c r="B32" s="518">
        <f t="shared" si="0"/>
        <v>23</v>
      </c>
      <c r="C32" s="450">
        <v>41611</v>
      </c>
      <c r="D32" s="459" t="s">
        <v>18</v>
      </c>
      <c r="E32" s="452" t="s">
        <v>636</v>
      </c>
      <c r="F32" s="461">
        <v>4</v>
      </c>
      <c r="G32" s="462"/>
      <c r="H32" s="463"/>
      <c r="I32" s="464" t="s">
        <v>637</v>
      </c>
      <c r="J32" s="464" t="s">
        <v>673</v>
      </c>
      <c r="K32" s="466" t="s">
        <v>637</v>
      </c>
    </row>
    <row r="33" spans="2:11" ht="18">
      <c r="B33" s="518">
        <f t="shared" si="0"/>
        <v>24</v>
      </c>
      <c r="C33" s="467">
        <v>41611</v>
      </c>
      <c r="D33" s="459" t="s">
        <v>231</v>
      </c>
      <c r="E33" s="460" t="s">
        <v>636</v>
      </c>
      <c r="F33" s="461">
        <v>2</v>
      </c>
      <c r="G33" s="462"/>
      <c r="H33" s="463"/>
      <c r="I33" s="464" t="s">
        <v>637</v>
      </c>
      <c r="J33" s="464" t="s">
        <v>673</v>
      </c>
      <c r="K33" s="466" t="s">
        <v>455</v>
      </c>
    </row>
    <row r="34" spans="2:12" ht="18">
      <c r="B34" s="518">
        <f t="shared" si="0"/>
        <v>25</v>
      </c>
      <c r="C34" s="460"/>
      <c r="D34" s="459" t="s">
        <v>856</v>
      </c>
      <c r="E34" s="452"/>
      <c r="F34" s="461">
        <v>5</v>
      </c>
      <c r="G34" s="462"/>
      <c r="H34" s="463"/>
      <c r="I34" s="464"/>
      <c r="J34" s="464"/>
      <c r="K34" s="466"/>
      <c r="L34" t="s">
        <v>878</v>
      </c>
    </row>
    <row r="35" spans="2:15" ht="18">
      <c r="B35" s="518">
        <f t="shared" si="0"/>
        <v>26</v>
      </c>
      <c r="C35" s="460"/>
      <c r="D35" s="459"/>
      <c r="E35" s="460"/>
      <c r="F35" s="461"/>
      <c r="G35" s="462"/>
      <c r="H35" s="463"/>
      <c r="I35" s="464"/>
      <c r="J35" s="464"/>
      <c r="K35" s="466"/>
      <c r="O35" t="s">
        <v>744</v>
      </c>
    </row>
    <row r="36" spans="2:15" ht="18">
      <c r="B36" s="518">
        <f t="shared" si="0"/>
        <v>27</v>
      </c>
      <c r="C36" s="460"/>
      <c r="D36" s="459"/>
      <c r="E36" s="460"/>
      <c r="F36" s="461"/>
      <c r="G36" s="462"/>
      <c r="H36" s="463"/>
      <c r="I36" s="464"/>
      <c r="J36" s="464"/>
      <c r="K36" s="466"/>
      <c r="O36" s="516" t="s">
        <v>740</v>
      </c>
    </row>
    <row r="37" spans="2:15" ht="18">
      <c r="B37" s="518">
        <f t="shared" si="0"/>
        <v>28</v>
      </c>
      <c r="C37" s="460"/>
      <c r="D37" s="459"/>
      <c r="E37" s="460"/>
      <c r="F37" s="461"/>
      <c r="G37" s="462"/>
      <c r="H37" s="463"/>
      <c r="I37" s="464"/>
      <c r="J37" s="464"/>
      <c r="K37" s="466"/>
      <c r="O37" s="516" t="s">
        <v>741</v>
      </c>
    </row>
    <row r="38" spans="2:15" ht="18">
      <c r="B38" s="518">
        <f t="shared" si="0"/>
        <v>29</v>
      </c>
      <c r="C38" s="460"/>
      <c r="D38" s="459"/>
      <c r="E38" s="460"/>
      <c r="F38" s="461"/>
      <c r="G38" s="462"/>
      <c r="H38" s="463"/>
      <c r="I38" s="464"/>
      <c r="J38" s="464"/>
      <c r="K38" s="466"/>
      <c r="O38" s="516" t="s">
        <v>742</v>
      </c>
    </row>
    <row r="39" spans="2:15" ht="18">
      <c r="B39" s="518">
        <f t="shared" si="0"/>
        <v>30</v>
      </c>
      <c r="C39" s="460"/>
      <c r="D39" s="459"/>
      <c r="E39" s="460"/>
      <c r="F39" s="461"/>
      <c r="G39" s="462"/>
      <c r="H39" s="463"/>
      <c r="I39" s="464"/>
      <c r="J39" s="464"/>
      <c r="K39" s="466"/>
      <c r="O39" s="516" t="s">
        <v>743</v>
      </c>
    </row>
    <row r="40" spans="2:11" ht="18">
      <c r="B40" s="518">
        <f t="shared" si="0"/>
        <v>31</v>
      </c>
      <c r="C40" s="460"/>
      <c r="D40" s="459"/>
      <c r="E40" s="460"/>
      <c r="F40" s="461"/>
      <c r="G40" s="462"/>
      <c r="H40" s="463"/>
      <c r="I40" s="464"/>
      <c r="J40" s="464"/>
      <c r="K40" s="466"/>
    </row>
    <row r="41" spans="2:11" ht="18">
      <c r="B41" s="518">
        <f t="shared" si="0"/>
        <v>32</v>
      </c>
      <c r="C41" s="460"/>
      <c r="D41" s="459"/>
      <c r="E41" s="460"/>
      <c r="F41" s="461"/>
      <c r="G41" s="462"/>
      <c r="H41" s="463"/>
      <c r="I41" s="464"/>
      <c r="J41" s="464"/>
      <c r="K41" s="466"/>
    </row>
    <row r="42" spans="2:11" ht="18">
      <c r="B42" s="518">
        <f t="shared" si="0"/>
        <v>33</v>
      </c>
      <c r="C42" s="460"/>
      <c r="D42" s="459"/>
      <c r="E42" s="460"/>
      <c r="F42" s="461"/>
      <c r="G42" s="462"/>
      <c r="H42" s="463"/>
      <c r="I42" s="464"/>
      <c r="J42" s="464"/>
      <c r="K42" s="466"/>
    </row>
    <row r="43" spans="2:11" ht="18">
      <c r="B43" s="518">
        <f t="shared" si="0"/>
        <v>34</v>
      </c>
      <c r="C43" s="460"/>
      <c r="D43" s="459"/>
      <c r="E43" s="460"/>
      <c r="F43" s="461"/>
      <c r="G43" s="462"/>
      <c r="H43" s="463"/>
      <c r="I43" s="464"/>
      <c r="J43" s="464"/>
      <c r="K43" s="466"/>
    </row>
    <row r="44" spans="2:11" ht="18">
      <c r="B44" s="518">
        <f t="shared" si="0"/>
        <v>35</v>
      </c>
      <c r="C44" s="460"/>
      <c r="D44" s="459"/>
      <c r="E44" s="460"/>
      <c r="F44" s="461"/>
      <c r="G44" s="462"/>
      <c r="H44" s="463"/>
      <c r="I44" s="464"/>
      <c r="J44" s="464"/>
      <c r="K44" s="466"/>
    </row>
    <row r="45" spans="2:11" ht="18">
      <c r="B45" s="518">
        <f t="shared" si="0"/>
        <v>36</v>
      </c>
      <c r="C45" s="460"/>
      <c r="D45" s="459"/>
      <c r="E45" s="460"/>
      <c r="F45" s="461"/>
      <c r="G45" s="462"/>
      <c r="H45" s="463"/>
      <c r="I45" s="464"/>
      <c r="J45" s="464"/>
      <c r="K45" s="466"/>
    </row>
    <row r="46" spans="2:11" ht="18">
      <c r="B46" s="518">
        <f t="shared" si="0"/>
        <v>37</v>
      </c>
      <c r="C46" s="460"/>
      <c r="D46" s="459"/>
      <c r="E46" s="460"/>
      <c r="F46" s="461"/>
      <c r="G46" s="462"/>
      <c r="H46" s="463"/>
      <c r="I46" s="464"/>
      <c r="J46" s="464"/>
      <c r="K46" s="466"/>
    </row>
    <row r="47" spans="2:11" ht="18">
      <c r="B47" s="518">
        <f t="shared" si="0"/>
        <v>38</v>
      </c>
      <c r="C47" s="460"/>
      <c r="D47" s="459"/>
      <c r="E47" s="460"/>
      <c r="F47" s="461"/>
      <c r="G47" s="462"/>
      <c r="H47" s="463"/>
      <c r="I47" s="464"/>
      <c r="J47" s="464"/>
      <c r="K47" s="466"/>
    </row>
    <row r="48" spans="2:11" ht="18">
      <c r="B48" s="518">
        <f t="shared" si="0"/>
        <v>39</v>
      </c>
      <c r="C48" s="460"/>
      <c r="D48" s="459"/>
      <c r="E48" s="460"/>
      <c r="F48" s="461"/>
      <c r="G48" s="462"/>
      <c r="H48" s="463"/>
      <c r="I48" s="464"/>
      <c r="J48" s="464"/>
      <c r="K48" s="466"/>
    </row>
    <row r="49" spans="2:11" ht="18">
      <c r="B49" s="518">
        <f t="shared" si="0"/>
        <v>40</v>
      </c>
      <c r="C49" s="460"/>
      <c r="D49" s="459"/>
      <c r="E49" s="460"/>
      <c r="F49" s="461"/>
      <c r="G49" s="462"/>
      <c r="H49" s="463"/>
      <c r="I49" s="464"/>
      <c r="J49" s="464"/>
      <c r="K49" s="466"/>
    </row>
    <row r="50" spans="2:11" ht="18">
      <c r="B50" s="518">
        <f t="shared" si="0"/>
        <v>41</v>
      </c>
      <c r="C50" s="460"/>
      <c r="D50" s="459"/>
      <c r="E50" s="460"/>
      <c r="F50" s="461"/>
      <c r="G50" s="462"/>
      <c r="H50" s="463"/>
      <c r="I50" s="464"/>
      <c r="J50" s="464"/>
      <c r="K50" s="466"/>
    </row>
    <row r="51" spans="2:11" ht="18">
      <c r="B51" s="518">
        <f t="shared" si="0"/>
        <v>42</v>
      </c>
      <c r="C51" s="460"/>
      <c r="D51" s="459"/>
      <c r="E51" s="460"/>
      <c r="F51" s="461"/>
      <c r="G51" s="462"/>
      <c r="H51" s="463"/>
      <c r="I51" s="464"/>
      <c r="J51" s="464"/>
      <c r="K51" s="466"/>
    </row>
    <row r="52" spans="2:11" ht="18">
      <c r="B52" s="518">
        <f t="shared" si="0"/>
        <v>43</v>
      </c>
      <c r="C52" s="460"/>
      <c r="D52" s="459"/>
      <c r="E52" s="460"/>
      <c r="F52" s="461"/>
      <c r="G52" s="462"/>
      <c r="H52" s="463"/>
      <c r="I52" s="464"/>
      <c r="J52" s="464"/>
      <c r="K52" s="466"/>
    </row>
    <row r="53" spans="2:11" ht="18">
      <c r="B53" s="518">
        <f t="shared" si="0"/>
        <v>44</v>
      </c>
      <c r="C53" s="460"/>
      <c r="D53" s="459"/>
      <c r="E53" s="460"/>
      <c r="F53" s="461"/>
      <c r="G53" s="462"/>
      <c r="H53" s="463"/>
      <c r="I53" s="464"/>
      <c r="J53" s="464"/>
      <c r="K53" s="466"/>
    </row>
    <row r="54" spans="2:11" ht="18">
      <c r="B54" s="518">
        <f t="shared" si="0"/>
        <v>45</v>
      </c>
      <c r="C54" s="460"/>
      <c r="D54" s="459"/>
      <c r="E54" s="460"/>
      <c r="F54" s="461"/>
      <c r="G54" s="462"/>
      <c r="H54" s="463"/>
      <c r="I54" s="464"/>
      <c r="J54" s="464"/>
      <c r="K54" s="466"/>
    </row>
    <row r="55" spans="2:11" ht="12.75">
      <c r="B55" s="458"/>
      <c r="C55" s="460"/>
      <c r="D55" s="460"/>
      <c r="E55" s="460"/>
      <c r="F55" s="460"/>
      <c r="G55" s="460"/>
      <c r="H55" s="463"/>
      <c r="I55" s="460"/>
      <c r="J55" s="460"/>
      <c r="K55" s="460"/>
    </row>
    <row r="56" spans="2:12" ht="6" customHeight="1">
      <c r="B56" s="447"/>
      <c r="C56" s="448"/>
      <c r="D56" s="448"/>
      <c r="E56" s="448"/>
      <c r="F56" s="448"/>
      <c r="G56" s="448"/>
      <c r="H56" s="448"/>
      <c r="I56" s="448"/>
      <c r="J56" s="448"/>
      <c r="K56" s="448"/>
      <c r="L56" s="446"/>
    </row>
    <row r="57" ht="12.75">
      <c r="H57" s="440"/>
    </row>
    <row r="58" ht="12.75">
      <c r="H58" s="440"/>
    </row>
    <row r="59" ht="12.75">
      <c r="H59" s="440"/>
    </row>
    <row r="60" ht="12.75">
      <c r="H60" s="440"/>
    </row>
    <row r="61" spans="3:11" ht="18">
      <c r="C61" s="467">
        <v>41600</v>
      </c>
      <c r="D61" s="459" t="s">
        <v>8</v>
      </c>
      <c r="E61" s="452" t="s">
        <v>636</v>
      </c>
      <c r="F61" s="461">
        <v>2</v>
      </c>
      <c r="G61" s="462"/>
      <c r="H61" s="463"/>
      <c r="I61" s="464" t="s">
        <v>637</v>
      </c>
      <c r="J61" s="464" t="s">
        <v>673</v>
      </c>
      <c r="K61" s="466" t="s">
        <v>455</v>
      </c>
    </row>
    <row r="62" ht="12.75">
      <c r="H62" s="440"/>
    </row>
    <row r="63" ht="12.75">
      <c r="H63" s="440"/>
    </row>
    <row r="64" ht="12.75">
      <c r="H64" s="440"/>
    </row>
    <row r="65" ht="12.75">
      <c r="H65" s="440"/>
    </row>
    <row r="66" ht="12.75">
      <c r="H66" s="440"/>
    </row>
    <row r="67" ht="12.75">
      <c r="H67" s="440"/>
    </row>
    <row r="68" ht="12.75">
      <c r="H68" s="440"/>
    </row>
    <row r="69" ht="12.75">
      <c r="H69" s="440"/>
    </row>
    <row r="70" ht="12.75">
      <c r="H70" s="440"/>
    </row>
    <row r="71" ht="12.75">
      <c r="H71" s="440"/>
    </row>
    <row r="72" ht="12.75">
      <c r="H72" s="440"/>
    </row>
    <row r="73" ht="12.75">
      <c r="H73" s="440"/>
    </row>
    <row r="74" ht="12.75">
      <c r="H74" s="440"/>
    </row>
    <row r="75" ht="12.75">
      <c r="H75" s="440"/>
    </row>
    <row r="76" ht="12.75">
      <c r="H76" s="440"/>
    </row>
    <row r="77" ht="12.75">
      <c r="H77" s="440"/>
    </row>
    <row r="78" ht="12.75">
      <c r="H78" s="440"/>
    </row>
    <row r="79" ht="12.75">
      <c r="H79" s="440"/>
    </row>
    <row r="80" ht="12.75">
      <c r="H80" s="440"/>
    </row>
    <row r="81" ht="12.75">
      <c r="H81" s="440"/>
    </row>
    <row r="82" ht="12.75">
      <c r="H82" s="440"/>
    </row>
    <row r="83" ht="12.75">
      <c r="H83" s="440"/>
    </row>
    <row r="84" ht="12.75">
      <c r="H84" s="440"/>
    </row>
    <row r="85" ht="12.75">
      <c r="H85" s="440"/>
    </row>
    <row r="86" ht="12.75">
      <c r="H86" s="440"/>
    </row>
    <row r="87" ht="12.75">
      <c r="H87" s="440"/>
    </row>
    <row r="88" ht="12.75">
      <c r="H88" s="440"/>
    </row>
    <row r="89" ht="12.75">
      <c r="H89" s="440"/>
    </row>
    <row r="90" ht="12.75">
      <c r="H90" s="440"/>
    </row>
    <row r="91" ht="12.75">
      <c r="H91" s="440"/>
    </row>
    <row r="92" ht="12.75">
      <c r="H92" s="440"/>
    </row>
    <row r="93" ht="12.75">
      <c r="H93" s="440"/>
    </row>
    <row r="94" ht="12.75">
      <c r="H94" s="440"/>
    </row>
    <row r="95" ht="12.75">
      <c r="H95" s="440"/>
    </row>
    <row r="96" ht="12.75">
      <c r="H96" s="440"/>
    </row>
    <row r="97" ht="12.75">
      <c r="H97" s="440"/>
    </row>
    <row r="98" ht="12.75">
      <c r="H98" s="440"/>
    </row>
    <row r="99" ht="12.75">
      <c r="H99" s="440"/>
    </row>
    <row r="100" ht="12.75">
      <c r="H100" s="440"/>
    </row>
  </sheetData>
  <printOptions horizontalCentered="1" verticalCentered="1"/>
  <pageMargins left="0.58" right="0.56" top="0.39" bottom="0.64" header="0.25" footer="0.32"/>
  <pageSetup horizontalDpi="600" verticalDpi="600" orientation="portrait" r:id="rId1"/>
  <headerFooter alignWithMargins="0">
    <oddFooter>&amp;L&amp;8&amp;D  &amp;T  &amp;Z&amp;F</oddFooter>
  </headerFooter>
</worksheet>
</file>

<file path=xl/worksheets/sheet3.xml><?xml version="1.0" encoding="utf-8"?>
<worksheet xmlns="http://schemas.openxmlformats.org/spreadsheetml/2006/main" xmlns:r="http://schemas.openxmlformats.org/officeDocument/2006/relationships">
  <sheetPr>
    <tabColor indexed="45"/>
  </sheetPr>
  <dimension ref="A2:Z187"/>
  <sheetViews>
    <sheetView zoomScale="115" zoomScaleNormal="115" workbookViewId="0" topLeftCell="A1">
      <pane ySplit="6" topLeftCell="BM7" activePane="bottomLeft" state="frozen"/>
      <selection pane="topLeft" activeCell="B1" sqref="B1"/>
      <selection pane="bottomLeft" activeCell="G13" sqref="G13"/>
    </sheetView>
  </sheetViews>
  <sheetFormatPr defaultColWidth="9.140625" defaultRowHeight="12.75"/>
  <cols>
    <col min="1" max="1" width="9.140625" style="255" customWidth="1"/>
    <col min="2" max="2" width="17.00390625" style="255" customWidth="1"/>
    <col min="3" max="4" width="7.7109375" style="252" customWidth="1"/>
    <col min="5" max="7" width="8.28125" style="252" customWidth="1"/>
    <col min="8" max="8" width="19.28125" style="255" customWidth="1"/>
    <col min="9" max="9" width="7.00390625" style="255" customWidth="1"/>
    <col min="10" max="10" width="20.8515625" style="258" customWidth="1"/>
    <col min="11" max="11" width="8.28125" style="255" customWidth="1"/>
    <col min="12" max="12" width="6.140625" style="255" customWidth="1"/>
    <col min="13" max="13" width="28.28125" style="255" customWidth="1"/>
    <col min="14" max="15" width="26.8515625" style="255" customWidth="1"/>
    <col min="16" max="16" width="25.140625" style="255" customWidth="1"/>
    <col min="17" max="17" width="13.8515625" style="255" customWidth="1"/>
    <col min="18" max="25" width="9.140625" style="255" customWidth="1"/>
    <col min="26" max="26" width="39.7109375" style="255" customWidth="1"/>
    <col min="27" max="16384" width="9.140625" style="255" customWidth="1"/>
  </cols>
  <sheetData>
    <row r="2" spans="2:7" ht="12.75">
      <c r="B2" s="275" t="s">
        <v>23</v>
      </c>
      <c r="C2" s="276">
        <f>SUM(C6:C187)</f>
        <v>73</v>
      </c>
      <c r="D2" s="276">
        <f>SUM(D6:D187)</f>
        <v>0</v>
      </c>
      <c r="E2" s="276">
        <f>SUM(C2:D2)</f>
        <v>73</v>
      </c>
      <c r="F2" s="274">
        <f>SUM(F6:F187)</f>
        <v>20</v>
      </c>
      <c r="G2" s="278">
        <f>SUM(G6:G187)</f>
        <v>18</v>
      </c>
    </row>
    <row r="3" spans="3:4" ht="12.75">
      <c r="C3" s="271"/>
      <c r="D3" s="272"/>
    </row>
    <row r="4" spans="3:7" ht="12.75">
      <c r="C4" s="280" t="s">
        <v>459</v>
      </c>
      <c r="D4" s="272" t="s">
        <v>463</v>
      </c>
      <c r="E4" s="252" t="s">
        <v>400</v>
      </c>
      <c r="F4" s="271" t="s">
        <v>467</v>
      </c>
      <c r="G4" s="277" t="s">
        <v>467</v>
      </c>
    </row>
    <row r="5" spans="3:7" ht="12.75">
      <c r="C5" s="271"/>
      <c r="D5" s="272" t="s">
        <v>464</v>
      </c>
      <c r="E5" s="252">
        <v>2011</v>
      </c>
      <c r="F5" s="280" t="s">
        <v>466</v>
      </c>
      <c r="G5" s="279" t="s">
        <v>460</v>
      </c>
    </row>
    <row r="6" spans="1:16" ht="12.75">
      <c r="A6" s="256"/>
      <c r="B6" s="256"/>
      <c r="C6" s="256"/>
      <c r="D6" s="256"/>
      <c r="E6" s="256"/>
      <c r="F6" s="256"/>
      <c r="G6" s="259"/>
      <c r="H6" s="256"/>
      <c r="I6" s="256"/>
      <c r="J6" s="481"/>
      <c r="K6" s="256"/>
      <c r="L6" s="256"/>
      <c r="M6" s="256"/>
      <c r="N6" s="256"/>
      <c r="O6" s="256"/>
      <c r="P6" s="256"/>
    </row>
    <row r="7" spans="3:4" ht="12.75">
      <c r="C7" s="271"/>
      <c r="D7" s="272"/>
    </row>
    <row r="8" spans="2:10" ht="12.75">
      <c r="B8" s="255" t="s">
        <v>424</v>
      </c>
      <c r="C8" s="271">
        <v>3</v>
      </c>
      <c r="D8" s="272"/>
      <c r="F8" s="280">
        <v>1</v>
      </c>
      <c r="G8" s="279">
        <v>1</v>
      </c>
      <c r="H8" s="255" t="s">
        <v>29</v>
      </c>
      <c r="I8" s="255" t="s">
        <v>405</v>
      </c>
      <c r="J8" s="258" t="s">
        <v>759</v>
      </c>
    </row>
    <row r="9" spans="3:10" ht="12.75">
      <c r="C9" s="271"/>
      <c r="D9" s="272"/>
      <c r="H9" s="255" t="s">
        <v>29</v>
      </c>
      <c r="I9" s="255" t="s">
        <v>405</v>
      </c>
      <c r="J9" s="258" t="s">
        <v>760</v>
      </c>
    </row>
    <row r="10" spans="3:10" ht="12.75">
      <c r="C10" s="271"/>
      <c r="D10" s="272"/>
      <c r="H10" s="255" t="s">
        <v>29</v>
      </c>
      <c r="I10" s="255" t="s">
        <v>405</v>
      </c>
      <c r="J10" s="258" t="s">
        <v>761</v>
      </c>
    </row>
    <row r="11" spans="2:11" ht="12.75">
      <c r="B11" s="255" t="s">
        <v>764</v>
      </c>
      <c r="C11" s="271">
        <v>4</v>
      </c>
      <c r="D11" s="272"/>
      <c r="F11" s="280">
        <v>1</v>
      </c>
      <c r="G11" s="279">
        <v>1</v>
      </c>
      <c r="H11" s="255" t="s">
        <v>144</v>
      </c>
      <c r="I11" s="255" t="s">
        <v>405</v>
      </c>
      <c r="J11" s="482" t="s">
        <v>730</v>
      </c>
      <c r="K11" t="s">
        <v>767</v>
      </c>
    </row>
    <row r="12" spans="3:10" ht="12.75">
      <c r="C12" s="271"/>
      <c r="D12" s="272"/>
      <c r="H12" s="255" t="s">
        <v>144</v>
      </c>
      <c r="I12" s="255" t="s">
        <v>405</v>
      </c>
      <c r="J12" s="258" t="s">
        <v>145</v>
      </c>
    </row>
    <row r="13" spans="3:10" ht="12.75">
      <c r="C13" s="271"/>
      <c r="D13" s="272"/>
      <c r="H13" s="255" t="s">
        <v>144</v>
      </c>
      <c r="I13" s="255" t="s">
        <v>405</v>
      </c>
      <c r="J13" s="258" t="s">
        <v>765</v>
      </c>
    </row>
    <row r="14" spans="3:10" ht="12.75">
      <c r="C14" s="271"/>
      <c r="D14" s="272"/>
      <c r="H14" s="255" t="s">
        <v>144</v>
      </c>
      <c r="I14" s="255" t="s">
        <v>405</v>
      </c>
      <c r="J14" s="258" t="s">
        <v>766</v>
      </c>
    </row>
    <row r="15" spans="3:15" ht="12.75">
      <c r="C15" s="271"/>
      <c r="D15" s="272"/>
      <c r="E15" s="252">
        <v>1</v>
      </c>
      <c r="H15" s="255" t="s">
        <v>437</v>
      </c>
      <c r="I15" s="265" t="s">
        <v>433</v>
      </c>
      <c r="J15" s="258" t="s">
        <v>158</v>
      </c>
      <c r="O15" s="255" t="s">
        <v>429</v>
      </c>
    </row>
    <row r="16" spans="3:10" ht="12.75">
      <c r="C16" s="271">
        <v>0</v>
      </c>
      <c r="D16" s="272"/>
      <c r="F16" s="280">
        <v>1</v>
      </c>
      <c r="G16" s="279">
        <v>1</v>
      </c>
      <c r="H16" s="255" t="s">
        <v>178</v>
      </c>
      <c r="I16" s="255" t="s">
        <v>405</v>
      </c>
      <c r="J16" s="574" t="s">
        <v>768</v>
      </c>
    </row>
    <row r="17" spans="3:10" ht="12.75">
      <c r="C17" s="271"/>
      <c r="D17" s="272"/>
      <c r="H17" s="255" t="s">
        <v>178</v>
      </c>
      <c r="I17" s="255" t="s">
        <v>405</v>
      </c>
      <c r="J17" s="574" t="s">
        <v>769</v>
      </c>
    </row>
    <row r="18" spans="3:10" ht="12.75">
      <c r="C18" s="271"/>
      <c r="D18" s="272"/>
      <c r="H18" s="255" t="s">
        <v>178</v>
      </c>
      <c r="I18" s="255" t="s">
        <v>405</v>
      </c>
      <c r="J18" s="258" t="s">
        <v>770</v>
      </c>
    </row>
    <row r="19" spans="3:10" ht="12.75">
      <c r="C19" s="271"/>
      <c r="D19" s="272"/>
      <c r="H19" s="255" t="s">
        <v>178</v>
      </c>
      <c r="I19" s="255" t="s">
        <v>405</v>
      </c>
      <c r="J19" s="258" t="s">
        <v>770</v>
      </c>
    </row>
    <row r="20" spans="3:11" ht="12.75">
      <c r="C20" s="271">
        <v>2</v>
      </c>
      <c r="D20" s="272"/>
      <c r="F20" s="280">
        <v>1</v>
      </c>
      <c r="G20" s="279">
        <v>1</v>
      </c>
      <c r="H20" s="255" t="s">
        <v>807</v>
      </c>
      <c r="I20" s="255" t="s">
        <v>405</v>
      </c>
      <c r="J20" s="258" t="s">
        <v>820</v>
      </c>
      <c r="K20" t="s">
        <v>822</v>
      </c>
    </row>
    <row r="21" spans="3:11" ht="12.75">
      <c r="C21" s="271"/>
      <c r="D21" s="272"/>
      <c r="H21" s="255" t="s">
        <v>807</v>
      </c>
      <c r="I21" s="255" t="s">
        <v>405</v>
      </c>
      <c r="J21" s="258" t="s">
        <v>821</v>
      </c>
      <c r="K21" t="s">
        <v>823</v>
      </c>
    </row>
    <row r="22" spans="2:10" ht="12.75">
      <c r="B22" s="255" t="s">
        <v>440</v>
      </c>
      <c r="C22" s="271">
        <v>4</v>
      </c>
      <c r="D22" s="272"/>
      <c r="E22" s="252">
        <v>1</v>
      </c>
      <c r="F22" s="280">
        <v>1</v>
      </c>
      <c r="G22" s="279">
        <v>1</v>
      </c>
      <c r="H22" s="255" t="s">
        <v>224</v>
      </c>
      <c r="I22" s="255" t="s">
        <v>405</v>
      </c>
      <c r="J22" s="258" t="s">
        <v>697</v>
      </c>
    </row>
    <row r="23" spans="3:10" ht="12.75">
      <c r="C23" s="271"/>
      <c r="D23" s="272"/>
      <c r="F23" s="521"/>
      <c r="G23" s="521"/>
      <c r="H23" s="255" t="s">
        <v>224</v>
      </c>
      <c r="I23" s="255" t="s">
        <v>405</v>
      </c>
      <c r="J23" s="258" t="s">
        <v>223</v>
      </c>
    </row>
    <row r="24" spans="3:10" ht="12.75">
      <c r="C24" s="271"/>
      <c r="D24" s="272"/>
      <c r="F24" s="521"/>
      <c r="G24" s="521"/>
      <c r="H24" s="255" t="s">
        <v>224</v>
      </c>
      <c r="I24" s="255" t="s">
        <v>405</v>
      </c>
      <c r="J24" s="258" t="s">
        <v>762</v>
      </c>
    </row>
    <row r="25" spans="3:10" ht="12.75">
      <c r="C25" s="271"/>
      <c r="D25" s="272"/>
      <c r="H25" s="255" t="s">
        <v>224</v>
      </c>
      <c r="I25" s="255" t="s">
        <v>405</v>
      </c>
      <c r="J25" s="258" t="s">
        <v>763</v>
      </c>
    </row>
    <row r="26" spans="3:11" ht="12.75">
      <c r="C26" s="271"/>
      <c r="D26" s="272"/>
      <c r="F26" s="280"/>
      <c r="G26" s="279"/>
      <c r="H26" s="255" t="s">
        <v>771</v>
      </c>
      <c r="I26" s="255" t="s">
        <v>405</v>
      </c>
      <c r="J26" s="258" t="s">
        <v>254</v>
      </c>
      <c r="K26" t="s">
        <v>772</v>
      </c>
    </row>
    <row r="27" spans="3:10" ht="12.75">
      <c r="C27" s="271"/>
      <c r="D27" s="272"/>
      <c r="H27" s="255" t="s">
        <v>771</v>
      </c>
      <c r="I27" s="255" t="s">
        <v>405</v>
      </c>
      <c r="J27" s="258" t="s">
        <v>773</v>
      </c>
    </row>
    <row r="28" spans="3:17" ht="12.75">
      <c r="C28" s="271">
        <v>3</v>
      </c>
      <c r="D28" s="272"/>
      <c r="F28" s="280">
        <v>1</v>
      </c>
      <c r="G28" s="279">
        <v>1</v>
      </c>
      <c r="H28" s="255" t="s">
        <v>24</v>
      </c>
      <c r="I28" s="264" t="s">
        <v>384</v>
      </c>
      <c r="J28" s="482" t="s">
        <v>25</v>
      </c>
      <c r="K28" s="252"/>
      <c r="L28" s="252"/>
      <c r="M28" s="252"/>
      <c r="P28" s="252" t="s">
        <v>25</v>
      </c>
      <c r="Q28" s="252" t="s">
        <v>268</v>
      </c>
    </row>
    <row r="29" spans="2:12" ht="12.75">
      <c r="B29" s="255" t="s">
        <v>422</v>
      </c>
      <c r="C29" s="271"/>
      <c r="D29" s="272"/>
      <c r="H29" s="255" t="s">
        <v>24</v>
      </c>
      <c r="I29" s="264" t="s">
        <v>384</v>
      </c>
      <c r="J29" s="258" t="s">
        <v>268</v>
      </c>
      <c r="K29" s="251"/>
      <c r="L29" s="251"/>
    </row>
    <row r="30" spans="3:26" ht="12.75">
      <c r="C30" s="271"/>
      <c r="D30" s="272"/>
      <c r="H30" s="255" t="s">
        <v>24</v>
      </c>
      <c r="I30" s="264" t="s">
        <v>384</v>
      </c>
      <c r="J30" s="483" t="s">
        <v>640</v>
      </c>
      <c r="K30" s="251"/>
      <c r="L30" s="251"/>
      <c r="P30" s="581"/>
      <c r="Q30" s="581"/>
      <c r="R30" s="585"/>
      <c r="S30" s="581"/>
      <c r="T30" s="581"/>
      <c r="U30" s="581"/>
      <c r="V30" s="581"/>
      <c r="W30" s="581"/>
      <c r="X30" s="581"/>
      <c r="Y30" s="581"/>
      <c r="Z30" s="581"/>
    </row>
    <row r="31" spans="2:16" ht="12.75">
      <c r="B31" s="255" t="s">
        <v>412</v>
      </c>
      <c r="C31" s="271">
        <v>3</v>
      </c>
      <c r="D31" s="272"/>
      <c r="F31" s="280">
        <v>1</v>
      </c>
      <c r="G31" s="279">
        <v>1</v>
      </c>
      <c r="H31" s="255" t="s">
        <v>232</v>
      </c>
      <c r="I31" s="255" t="s">
        <v>405</v>
      </c>
      <c r="J31" s="482" t="s">
        <v>411</v>
      </c>
      <c r="K31" s="255" t="s">
        <v>409</v>
      </c>
      <c r="P31" s="581"/>
    </row>
    <row r="32" spans="3:15" ht="12.75">
      <c r="C32" s="271"/>
      <c r="D32" s="272"/>
      <c r="F32" s="521"/>
      <c r="H32" s="255" t="s">
        <v>232</v>
      </c>
      <c r="I32" s="255" t="s">
        <v>405</v>
      </c>
      <c r="J32" s="258" t="s">
        <v>406</v>
      </c>
      <c r="K32" s="255" t="s">
        <v>408</v>
      </c>
      <c r="O32" s="255" t="s">
        <v>410</v>
      </c>
    </row>
    <row r="33" spans="3:10" ht="12.75">
      <c r="C33" s="271"/>
      <c r="D33" s="272"/>
      <c r="H33" s="255" t="s">
        <v>232</v>
      </c>
      <c r="I33" s="255" t="s">
        <v>405</v>
      </c>
      <c r="J33" s="258" t="s">
        <v>407</v>
      </c>
    </row>
    <row r="34" spans="1:9" ht="12.75">
      <c r="A34" s="255" t="s">
        <v>461</v>
      </c>
      <c r="C34" s="271"/>
      <c r="D34" s="272"/>
      <c r="E34" s="252">
        <v>1</v>
      </c>
      <c r="F34" s="280">
        <v>1</v>
      </c>
      <c r="G34" s="522"/>
      <c r="H34" s="255" t="s">
        <v>884</v>
      </c>
      <c r="I34" s="255" t="s">
        <v>457</v>
      </c>
    </row>
    <row r="35" spans="3:15" ht="12.75">
      <c r="C35" s="271"/>
      <c r="D35" s="272"/>
      <c r="H35" s="255" t="s">
        <v>387</v>
      </c>
      <c r="I35" s="255" t="s">
        <v>405</v>
      </c>
      <c r="L35" s="255" t="s">
        <v>101</v>
      </c>
      <c r="N35" s="255" t="s">
        <v>389</v>
      </c>
      <c r="O35" s="255" t="s">
        <v>388</v>
      </c>
    </row>
    <row r="36" spans="3:26" ht="12.75">
      <c r="C36" s="271">
        <v>4</v>
      </c>
      <c r="D36" s="272"/>
      <c r="F36" s="280">
        <v>1</v>
      </c>
      <c r="G36" s="279">
        <v>1</v>
      </c>
      <c r="H36" s="255" t="s">
        <v>102</v>
      </c>
      <c r="I36" s="255" t="s">
        <v>405</v>
      </c>
      <c r="J36" s="482" t="s">
        <v>392</v>
      </c>
      <c r="K36" t="s">
        <v>819</v>
      </c>
      <c r="M36" s="255" t="s">
        <v>393</v>
      </c>
      <c r="P36" s="583" t="s">
        <v>101</v>
      </c>
      <c r="Q36" s="584" t="s">
        <v>102</v>
      </c>
      <c r="R36" s="586" t="s">
        <v>267</v>
      </c>
      <c r="S36" s="252">
        <v>1</v>
      </c>
      <c r="T36" s="252">
        <v>4</v>
      </c>
      <c r="U36" s="583">
        <v>1</v>
      </c>
      <c r="V36" s="583" t="s">
        <v>101</v>
      </c>
      <c r="W36" s="583">
        <v>15</v>
      </c>
      <c r="X36" s="587"/>
      <c r="Y36" s="588" t="s">
        <v>36</v>
      </c>
      <c r="Z36" s="582" t="s">
        <v>143</v>
      </c>
    </row>
    <row r="37" spans="3:13" ht="12.75">
      <c r="C37" s="271"/>
      <c r="D37" s="272"/>
      <c r="H37" s="255" t="s">
        <v>102</v>
      </c>
      <c r="I37" s="255" t="s">
        <v>405</v>
      </c>
      <c r="L37" s="255" t="s">
        <v>390</v>
      </c>
      <c r="M37" s="255" t="s">
        <v>391</v>
      </c>
    </row>
    <row r="38" spans="3:16" ht="12.75">
      <c r="C38" s="271"/>
      <c r="D38" s="272"/>
      <c r="E38" s="252">
        <v>1</v>
      </c>
      <c r="H38" s="255" t="s">
        <v>102</v>
      </c>
      <c r="I38" s="255" t="s">
        <v>405</v>
      </c>
      <c r="J38" s="258" t="s">
        <v>394</v>
      </c>
      <c r="M38" s="255" t="s">
        <v>395</v>
      </c>
      <c r="P38" s="582" t="s">
        <v>143</v>
      </c>
    </row>
    <row r="39" spans="3:13" ht="12.75">
      <c r="C39" s="271"/>
      <c r="D39" s="272"/>
      <c r="H39" s="255" t="s">
        <v>102</v>
      </c>
      <c r="I39" s="255" t="s">
        <v>405</v>
      </c>
      <c r="J39" s="258" t="s">
        <v>396</v>
      </c>
      <c r="M39" s="255" t="s">
        <v>397</v>
      </c>
    </row>
    <row r="40" spans="3:13" ht="12.75">
      <c r="C40" s="271"/>
      <c r="D40" s="272"/>
      <c r="E40" s="252">
        <v>1</v>
      </c>
      <c r="H40" s="255" t="s">
        <v>102</v>
      </c>
      <c r="I40" s="255" t="s">
        <v>405</v>
      </c>
      <c r="J40" s="258" t="s">
        <v>398</v>
      </c>
      <c r="M40" s="255" t="s">
        <v>399</v>
      </c>
    </row>
    <row r="41" spans="2:15" ht="12.75">
      <c r="B41" s="255" t="s">
        <v>462</v>
      </c>
      <c r="C41" s="271">
        <v>5</v>
      </c>
      <c r="D41" s="272"/>
      <c r="F41" s="280">
        <v>1</v>
      </c>
      <c r="G41" s="279">
        <v>1</v>
      </c>
      <c r="H41" s="255" t="s">
        <v>13</v>
      </c>
      <c r="I41" s="255" t="s">
        <v>405</v>
      </c>
      <c r="J41" s="482" t="s">
        <v>14</v>
      </c>
      <c r="K41" t="s">
        <v>776</v>
      </c>
      <c r="M41" s="255" t="s">
        <v>438</v>
      </c>
      <c r="O41" s="255" t="s">
        <v>439</v>
      </c>
    </row>
    <row r="42" spans="3:11" ht="12.75">
      <c r="C42" s="271"/>
      <c r="D42" s="272"/>
      <c r="H42" s="255" t="s">
        <v>13</v>
      </c>
      <c r="I42" s="255" t="s">
        <v>405</v>
      </c>
      <c r="J42" s="258" t="s">
        <v>774</v>
      </c>
      <c r="K42" t="s">
        <v>775</v>
      </c>
    </row>
    <row r="43" spans="3:10" ht="12.75">
      <c r="C43" s="271"/>
      <c r="D43" s="272"/>
      <c r="H43" s="255" t="s">
        <v>13</v>
      </c>
      <c r="I43" s="255" t="s">
        <v>405</v>
      </c>
      <c r="J43" s="258" t="s">
        <v>777</v>
      </c>
    </row>
    <row r="44" spans="3:10" ht="12.75">
      <c r="C44" s="271"/>
      <c r="D44" s="272"/>
      <c r="H44" s="255" t="s">
        <v>13</v>
      </c>
      <c r="I44" s="255" t="s">
        <v>405</v>
      </c>
      <c r="J44" s="258" t="s">
        <v>778</v>
      </c>
    </row>
    <row r="45" spans="3:10" ht="12.75">
      <c r="C45" s="271"/>
      <c r="D45" s="272"/>
      <c r="H45" s="255" t="s">
        <v>13</v>
      </c>
      <c r="I45" s="255" t="s">
        <v>405</v>
      </c>
      <c r="J45" s="258" t="s">
        <v>779</v>
      </c>
    </row>
    <row r="46" spans="3:10" ht="12.75">
      <c r="C46" s="271">
        <v>9</v>
      </c>
      <c r="D46" s="272"/>
      <c r="E46" s="252">
        <v>1</v>
      </c>
      <c r="F46" s="280">
        <v>1</v>
      </c>
      <c r="G46" s="279">
        <v>1</v>
      </c>
      <c r="H46" s="255" t="s">
        <v>17</v>
      </c>
      <c r="I46" s="255" t="s">
        <v>405</v>
      </c>
      <c r="J46" s="482" t="s">
        <v>447</v>
      </c>
    </row>
    <row r="47" spans="3:10" ht="12.75">
      <c r="C47" s="271"/>
      <c r="D47" s="272"/>
      <c r="H47" s="255" t="s">
        <v>17</v>
      </c>
      <c r="I47" s="255" t="s">
        <v>405</v>
      </c>
      <c r="J47" s="258" t="s">
        <v>448</v>
      </c>
    </row>
    <row r="48" spans="3:10" ht="12.75">
      <c r="C48" s="271"/>
      <c r="D48" s="272"/>
      <c r="H48" s="255" t="s">
        <v>17</v>
      </c>
      <c r="I48" s="255" t="s">
        <v>405</v>
      </c>
      <c r="J48" s="258" t="s">
        <v>449</v>
      </c>
    </row>
    <row r="49" spans="3:10" ht="12.75">
      <c r="C49" s="271"/>
      <c r="D49" s="272"/>
      <c r="E49" s="252">
        <v>1</v>
      </c>
      <c r="H49" s="255" t="s">
        <v>17</v>
      </c>
      <c r="I49" s="255" t="s">
        <v>405</v>
      </c>
      <c r="J49" s="258" t="s">
        <v>450</v>
      </c>
    </row>
    <row r="50" spans="3:10" ht="12.75">
      <c r="C50" s="271"/>
      <c r="D50" s="272"/>
      <c r="H50" s="255" t="s">
        <v>17</v>
      </c>
      <c r="I50" s="255" t="s">
        <v>405</v>
      </c>
      <c r="J50" s="258" t="s">
        <v>642</v>
      </c>
    </row>
    <row r="51" spans="3:10" ht="12.75">
      <c r="C51" s="271"/>
      <c r="D51" s="272"/>
      <c r="H51" s="255" t="s">
        <v>17</v>
      </c>
      <c r="I51" s="255" t="s">
        <v>405</v>
      </c>
      <c r="J51" s="258" t="s">
        <v>465</v>
      </c>
    </row>
    <row r="52" spans="3:10" ht="12.75">
      <c r="C52" s="271"/>
      <c r="D52" s="272"/>
      <c r="H52" s="255" t="s">
        <v>17</v>
      </c>
      <c r="I52" s="255" t="s">
        <v>405</v>
      </c>
      <c r="J52" s="258" t="s">
        <v>629</v>
      </c>
    </row>
    <row r="53" spans="3:10" ht="12.75">
      <c r="C53" s="271"/>
      <c r="D53" s="272"/>
      <c r="H53" s="255" t="s">
        <v>17</v>
      </c>
      <c r="I53" s="255" t="s">
        <v>405</v>
      </c>
      <c r="J53" s="258" t="s">
        <v>641</v>
      </c>
    </row>
    <row r="54" spans="3:9" ht="12.75">
      <c r="C54" s="271"/>
      <c r="D54" s="272"/>
      <c r="H54" s="255" t="s">
        <v>17</v>
      </c>
      <c r="I54" s="255" t="s">
        <v>405</v>
      </c>
    </row>
    <row r="55" spans="3:13" ht="12.75">
      <c r="C55" s="271">
        <v>3</v>
      </c>
      <c r="D55" s="272"/>
      <c r="F55" s="280">
        <v>1</v>
      </c>
      <c r="G55" s="279">
        <v>1</v>
      </c>
      <c r="H55" s="255" t="s">
        <v>427</v>
      </c>
      <c r="I55" s="255" t="s">
        <v>405</v>
      </c>
      <c r="J55" s="258" t="s">
        <v>780</v>
      </c>
      <c r="K55" t="s">
        <v>781</v>
      </c>
      <c r="M55" s="255" t="s">
        <v>426</v>
      </c>
    </row>
    <row r="56" spans="3:11" ht="12.75">
      <c r="C56" s="271"/>
      <c r="D56" s="272"/>
      <c r="H56" s="255" t="s">
        <v>427</v>
      </c>
      <c r="I56" s="255" t="s">
        <v>405</v>
      </c>
      <c r="J56" s="258" t="s">
        <v>430</v>
      </c>
      <c r="K56" t="s">
        <v>782</v>
      </c>
    </row>
    <row r="57" spans="3:13" ht="12.75">
      <c r="C57" s="271"/>
      <c r="D57" s="272"/>
      <c r="H57" s="255" t="s">
        <v>427</v>
      </c>
      <c r="I57" s="255" t="s">
        <v>405</v>
      </c>
      <c r="J57" s="258" t="s">
        <v>431</v>
      </c>
      <c r="K57" t="s">
        <v>783</v>
      </c>
      <c r="M57" s="255" t="s">
        <v>425</v>
      </c>
    </row>
    <row r="58" spans="3:11" ht="12.75">
      <c r="C58" s="271">
        <v>4</v>
      </c>
      <c r="D58" s="272"/>
      <c r="F58" s="280">
        <v>1</v>
      </c>
      <c r="G58" s="279">
        <v>1</v>
      </c>
      <c r="H58" s="471" t="s">
        <v>38</v>
      </c>
      <c r="I58" s="255" t="s">
        <v>405</v>
      </c>
      <c r="J58" s="258" t="s">
        <v>784</v>
      </c>
      <c r="K58" t="s">
        <v>785</v>
      </c>
    </row>
    <row r="59" spans="3:10" ht="12.75">
      <c r="C59" s="271"/>
      <c r="D59" s="272"/>
      <c r="H59" s="471" t="s">
        <v>38</v>
      </c>
      <c r="I59" s="255" t="s">
        <v>405</v>
      </c>
      <c r="J59" s="258" t="s">
        <v>786</v>
      </c>
    </row>
    <row r="60" spans="3:10" ht="12.75">
      <c r="C60" s="271"/>
      <c r="D60" s="272"/>
      <c r="H60" s="471" t="s">
        <v>38</v>
      </c>
      <c r="I60" s="255" t="s">
        <v>405</v>
      </c>
      <c r="J60" s="258" t="s">
        <v>787</v>
      </c>
    </row>
    <row r="61" spans="3:10" ht="12.75">
      <c r="C61" s="271"/>
      <c r="D61" s="272"/>
      <c r="H61" s="471" t="s">
        <v>38</v>
      </c>
      <c r="I61" s="255" t="s">
        <v>405</v>
      </c>
      <c r="J61" s="258" t="s">
        <v>788</v>
      </c>
    </row>
    <row r="62" spans="3:10" ht="12.75">
      <c r="C62" s="271">
        <v>1</v>
      </c>
      <c r="D62" s="272"/>
      <c r="F62" s="280">
        <v>1</v>
      </c>
      <c r="G62" s="522"/>
      <c r="H62" s="255" t="s">
        <v>456</v>
      </c>
      <c r="I62" s="255" t="s">
        <v>457</v>
      </c>
      <c r="J62" s="258" t="s">
        <v>458</v>
      </c>
    </row>
    <row r="63" spans="3:15" ht="12.75">
      <c r="C63" s="271">
        <v>2</v>
      </c>
      <c r="D63" s="272"/>
      <c r="F63" s="280">
        <v>1</v>
      </c>
      <c r="G63" s="279">
        <v>1</v>
      </c>
      <c r="H63" s="255" t="s">
        <v>882</v>
      </c>
      <c r="I63" s="260" t="s">
        <v>245</v>
      </c>
      <c r="J63" s="258" t="s">
        <v>442</v>
      </c>
      <c r="K63" t="s">
        <v>789</v>
      </c>
      <c r="M63" s="258" t="s">
        <v>443</v>
      </c>
      <c r="O63" s="258" t="s">
        <v>444</v>
      </c>
    </row>
    <row r="64" spans="3:15" ht="12.75">
      <c r="C64" s="271"/>
      <c r="D64" s="272"/>
      <c r="F64" s="521"/>
      <c r="H64" s="255" t="s">
        <v>882</v>
      </c>
      <c r="I64" s="260" t="s">
        <v>245</v>
      </c>
      <c r="J64" s="258" t="s">
        <v>790</v>
      </c>
      <c r="K64" t="s">
        <v>791</v>
      </c>
      <c r="M64" s="258"/>
      <c r="O64" s="258"/>
    </row>
    <row r="65" spans="2:15" ht="12.75">
      <c r="B65" s="260" t="s">
        <v>452</v>
      </c>
      <c r="C65" s="271">
        <v>3</v>
      </c>
      <c r="D65" s="272"/>
      <c r="F65" s="280">
        <v>1</v>
      </c>
      <c r="G65" s="279">
        <v>1</v>
      </c>
      <c r="H65" s="255" t="s">
        <v>792</v>
      </c>
      <c r="I65" s="260" t="s">
        <v>245</v>
      </c>
      <c r="J65" s="574" t="s">
        <v>385</v>
      </c>
      <c r="K65" t="s">
        <v>795</v>
      </c>
      <c r="O65" s="255" t="s">
        <v>386</v>
      </c>
    </row>
    <row r="66" spans="3:10" ht="12.75">
      <c r="C66" s="257"/>
      <c r="D66" s="273"/>
      <c r="E66" s="255"/>
      <c r="F66" s="255"/>
      <c r="G66" s="255"/>
      <c r="H66" s="255" t="s">
        <v>792</v>
      </c>
      <c r="I66" s="260" t="s">
        <v>245</v>
      </c>
      <c r="J66" s="258" t="s">
        <v>793</v>
      </c>
    </row>
    <row r="67" spans="3:15" ht="12.75">
      <c r="C67" s="257"/>
      <c r="D67" s="273"/>
      <c r="E67" s="255"/>
      <c r="F67" s="255"/>
      <c r="G67" s="255"/>
      <c r="H67" s="255" t="s">
        <v>792</v>
      </c>
      <c r="I67" s="260" t="s">
        <v>245</v>
      </c>
      <c r="J67" s="258" t="s">
        <v>794</v>
      </c>
      <c r="O67" s="255" t="s">
        <v>429</v>
      </c>
    </row>
    <row r="68" spans="2:16" ht="12.75">
      <c r="B68" s="255" t="s">
        <v>413</v>
      </c>
      <c r="C68" s="271">
        <v>6</v>
      </c>
      <c r="D68" s="272"/>
      <c r="H68" s="255" t="s">
        <v>881</v>
      </c>
      <c r="I68" s="260" t="s">
        <v>245</v>
      </c>
      <c r="J68" s="482" t="s">
        <v>401</v>
      </c>
      <c r="M68" s="258" t="s">
        <v>402</v>
      </c>
      <c r="O68" s="258" t="s">
        <v>403</v>
      </c>
      <c r="P68" s="255" t="s">
        <v>875</v>
      </c>
    </row>
    <row r="69" spans="3:10" ht="13.5" thickBot="1">
      <c r="C69" s="271"/>
      <c r="D69" s="272"/>
      <c r="H69" s="255" t="s">
        <v>881</v>
      </c>
      <c r="I69" s="260" t="s">
        <v>245</v>
      </c>
      <c r="J69" s="576" t="s">
        <v>441</v>
      </c>
    </row>
    <row r="70" spans="3:10" ht="13.5" thickBot="1">
      <c r="C70" s="271"/>
      <c r="D70" s="272"/>
      <c r="H70" s="255" t="s">
        <v>881</v>
      </c>
      <c r="I70" s="260" t="s">
        <v>245</v>
      </c>
      <c r="J70" s="577" t="s">
        <v>877</v>
      </c>
    </row>
    <row r="71" spans="3:10" ht="13.5" thickBot="1">
      <c r="C71" s="271"/>
      <c r="D71" s="272"/>
      <c r="H71" s="255" t="s">
        <v>881</v>
      </c>
      <c r="I71" s="260" t="s">
        <v>245</v>
      </c>
      <c r="J71" s="579" t="s">
        <v>876</v>
      </c>
    </row>
    <row r="72" spans="3:10" ht="12.75">
      <c r="C72" s="271"/>
      <c r="D72" s="272"/>
      <c r="H72" s="255" t="s">
        <v>881</v>
      </c>
      <c r="I72" s="260" t="s">
        <v>245</v>
      </c>
      <c r="J72" s="482" t="s">
        <v>401</v>
      </c>
    </row>
    <row r="73" spans="3:10" ht="12.75">
      <c r="C73" s="271"/>
      <c r="D73" s="272"/>
      <c r="H73" s="255" t="s">
        <v>881</v>
      </c>
      <c r="I73" s="260" t="s">
        <v>245</v>
      </c>
      <c r="J73" s="482" t="s">
        <v>401</v>
      </c>
    </row>
    <row r="74" spans="3:10" ht="12.75">
      <c r="C74" s="271"/>
      <c r="D74" s="272"/>
      <c r="H74" s="255" t="s">
        <v>881</v>
      </c>
      <c r="I74" s="260" t="s">
        <v>245</v>
      </c>
      <c r="J74" s="482" t="s">
        <v>401</v>
      </c>
    </row>
    <row r="75" spans="3:11" ht="12.75">
      <c r="C75" s="271">
        <v>0</v>
      </c>
      <c r="D75" s="272"/>
      <c r="F75" s="280">
        <v>1</v>
      </c>
      <c r="G75" s="279">
        <v>1</v>
      </c>
      <c r="H75" s="255" t="s">
        <v>432</v>
      </c>
      <c r="I75" s="265" t="s">
        <v>433</v>
      </c>
      <c r="J75" s="576" t="s">
        <v>434</v>
      </c>
      <c r="K75" t="s">
        <v>796</v>
      </c>
    </row>
    <row r="76" spans="3:11" ht="12.75">
      <c r="C76" s="271"/>
      <c r="D76" s="272"/>
      <c r="H76" s="255" t="s">
        <v>432</v>
      </c>
      <c r="I76" s="265" t="s">
        <v>433</v>
      </c>
      <c r="J76" s="576" t="s">
        <v>435</v>
      </c>
      <c r="K76" t="s">
        <v>797</v>
      </c>
    </row>
    <row r="77" spans="3:11" ht="12.75">
      <c r="C77" s="271"/>
      <c r="D77" s="272"/>
      <c r="H77" s="255" t="s">
        <v>432</v>
      </c>
      <c r="I77" s="265" t="s">
        <v>433</v>
      </c>
      <c r="J77" s="576" t="s">
        <v>436</v>
      </c>
      <c r="K77" t="s">
        <v>798</v>
      </c>
    </row>
    <row r="78" spans="2:15" ht="12.75">
      <c r="B78" s="260" t="s">
        <v>455</v>
      </c>
      <c r="C78" s="271">
        <v>3</v>
      </c>
      <c r="D78" s="272"/>
      <c r="F78" s="280">
        <v>1</v>
      </c>
      <c r="G78" s="279">
        <v>1</v>
      </c>
      <c r="H78" s="255" t="s">
        <v>194</v>
      </c>
      <c r="I78" s="255" t="s">
        <v>405</v>
      </c>
      <c r="J78" s="258" t="s">
        <v>453</v>
      </c>
      <c r="K78" t="s">
        <v>799</v>
      </c>
      <c r="O78" s="255" t="s">
        <v>423</v>
      </c>
    </row>
    <row r="79" spans="3:10" ht="12.75">
      <c r="C79" s="271"/>
      <c r="D79" s="272"/>
      <c r="H79" s="255" t="s">
        <v>194</v>
      </c>
      <c r="I79" s="255" t="s">
        <v>405</v>
      </c>
      <c r="J79" s="258" t="s">
        <v>221</v>
      </c>
    </row>
    <row r="80" spans="3:11" ht="12.75">
      <c r="C80" s="271"/>
      <c r="D80" s="272"/>
      <c r="H80" s="255" t="s">
        <v>194</v>
      </c>
      <c r="I80" s="255" t="s">
        <v>405</v>
      </c>
      <c r="J80" s="258" t="s">
        <v>454</v>
      </c>
      <c r="K80" t="s">
        <v>800</v>
      </c>
    </row>
    <row r="81" spans="3:10" ht="12.75">
      <c r="C81" s="271">
        <v>1</v>
      </c>
      <c r="D81" s="272"/>
      <c r="F81" s="280">
        <v>1</v>
      </c>
      <c r="G81" s="279">
        <v>1</v>
      </c>
      <c r="H81" s="255" t="s">
        <v>218</v>
      </c>
      <c r="I81" s="264" t="s">
        <v>384</v>
      </c>
      <c r="J81" s="482" t="s">
        <v>675</v>
      </c>
    </row>
    <row r="82" spans="3:11" ht="12.75">
      <c r="C82" s="271">
        <v>3</v>
      </c>
      <c r="D82" s="272"/>
      <c r="F82" s="280">
        <v>1</v>
      </c>
      <c r="G82" s="279">
        <v>1</v>
      </c>
      <c r="H82" s="255" t="s">
        <v>712</v>
      </c>
      <c r="I82" s="265" t="s">
        <v>433</v>
      </c>
      <c r="J82" s="258" t="s">
        <v>801</v>
      </c>
      <c r="K82" t="s">
        <v>804</v>
      </c>
    </row>
    <row r="83" spans="3:11" ht="12.75">
      <c r="C83" s="271"/>
      <c r="D83" s="272"/>
      <c r="H83" s="255" t="s">
        <v>712</v>
      </c>
      <c r="I83" s="265" t="s">
        <v>433</v>
      </c>
      <c r="J83" s="258" t="s">
        <v>802</v>
      </c>
      <c r="K83" t="s">
        <v>805</v>
      </c>
    </row>
    <row r="84" spans="3:11" ht="12.75">
      <c r="C84" s="271"/>
      <c r="D84" s="272"/>
      <c r="H84" s="255" t="s">
        <v>712</v>
      </c>
      <c r="I84" s="265" t="s">
        <v>433</v>
      </c>
      <c r="J84" s="258" t="s">
        <v>803</v>
      </c>
      <c r="K84" t="s">
        <v>806</v>
      </c>
    </row>
    <row r="85" spans="3:10" ht="12.75">
      <c r="C85" s="271">
        <v>2</v>
      </c>
      <c r="D85" s="272"/>
      <c r="H85" s="255" t="s">
        <v>417</v>
      </c>
      <c r="I85" s="265" t="s">
        <v>433</v>
      </c>
      <c r="J85" s="576" t="s">
        <v>416</v>
      </c>
    </row>
    <row r="86" spans="3:10" ht="12.75">
      <c r="C86" s="271"/>
      <c r="D86" s="272"/>
      <c r="H86" s="255" t="s">
        <v>417</v>
      </c>
      <c r="I86" s="265" t="s">
        <v>433</v>
      </c>
      <c r="J86" s="258" t="s">
        <v>859</v>
      </c>
    </row>
    <row r="87" spans="3:10" ht="12.75">
      <c r="C87" s="271"/>
      <c r="D87" s="272"/>
      <c r="H87" s="255" t="s">
        <v>417</v>
      </c>
      <c r="I87" s="265" t="s">
        <v>433</v>
      </c>
      <c r="J87" s="258" t="s">
        <v>883</v>
      </c>
    </row>
    <row r="88" spans="3:12" ht="12.75">
      <c r="C88" s="271"/>
      <c r="D88" s="272"/>
      <c r="H88" s="255" t="s">
        <v>16</v>
      </c>
      <c r="I88" s="255" t="s">
        <v>405</v>
      </c>
      <c r="L88" s="260" t="s">
        <v>404</v>
      </c>
    </row>
    <row r="89" spans="3:13" ht="12.75">
      <c r="C89" s="271"/>
      <c r="D89" s="272"/>
      <c r="H89" s="255" t="s">
        <v>16</v>
      </c>
      <c r="I89" s="255" t="s">
        <v>405</v>
      </c>
      <c r="M89" s="255" t="s">
        <v>428</v>
      </c>
    </row>
    <row r="90" spans="3:10" ht="12.75">
      <c r="C90" s="271">
        <v>2</v>
      </c>
      <c r="D90" s="272"/>
      <c r="H90" s="255" t="s">
        <v>16</v>
      </c>
      <c r="I90" s="255" t="s">
        <v>405</v>
      </c>
      <c r="J90" s="258" t="s">
        <v>879</v>
      </c>
    </row>
    <row r="91" spans="3:10" ht="12.75">
      <c r="C91" s="271"/>
      <c r="D91" s="272"/>
      <c r="H91" s="255" t="s">
        <v>16</v>
      </c>
      <c r="I91" s="255" t="s">
        <v>405</v>
      </c>
      <c r="J91" s="258" t="s">
        <v>880</v>
      </c>
    </row>
    <row r="92" spans="3:9" ht="12.75">
      <c r="C92" s="271"/>
      <c r="D92" s="272"/>
      <c r="H92" s="255" t="s">
        <v>16</v>
      </c>
      <c r="I92" s="255" t="s">
        <v>405</v>
      </c>
    </row>
    <row r="93" spans="3:10" ht="12.75">
      <c r="C93" s="271"/>
      <c r="D93" s="272"/>
      <c r="H93" s="255" t="s">
        <v>445</v>
      </c>
      <c r="I93" s="264" t="s">
        <v>446</v>
      </c>
      <c r="J93" s="258" t="s">
        <v>113</v>
      </c>
    </row>
    <row r="94" spans="2:11" ht="12.75">
      <c r="B94" s="255" t="s">
        <v>451</v>
      </c>
      <c r="C94" s="271">
        <v>4</v>
      </c>
      <c r="D94" s="272"/>
      <c r="H94" s="255" t="s">
        <v>18</v>
      </c>
      <c r="I94" s="255" t="s">
        <v>405</v>
      </c>
      <c r="J94" s="258" t="s">
        <v>414</v>
      </c>
      <c r="K94" s="255" t="s">
        <v>420</v>
      </c>
    </row>
    <row r="95" spans="3:11" ht="12.75">
      <c r="C95" s="271"/>
      <c r="D95" s="272"/>
      <c r="H95" s="255" t="s">
        <v>18</v>
      </c>
      <c r="I95" s="255" t="s">
        <v>405</v>
      </c>
      <c r="J95" s="258" t="s">
        <v>415</v>
      </c>
      <c r="K95" s="255" t="s">
        <v>420</v>
      </c>
    </row>
    <row r="96" spans="3:12" ht="12.75">
      <c r="C96" s="271"/>
      <c r="D96" s="272"/>
      <c r="H96" s="255" t="s">
        <v>18</v>
      </c>
      <c r="I96" s="255" t="s">
        <v>405</v>
      </c>
      <c r="L96" s="260" t="s">
        <v>421</v>
      </c>
    </row>
    <row r="97" spans="3:10" ht="12.75">
      <c r="C97" s="271"/>
      <c r="D97" s="272"/>
      <c r="H97" s="255" t="s">
        <v>18</v>
      </c>
      <c r="I97" s="255" t="s">
        <v>405</v>
      </c>
      <c r="J97" s="258" t="s">
        <v>419</v>
      </c>
    </row>
    <row r="98" spans="3:10" ht="12.75">
      <c r="C98" s="271"/>
      <c r="D98" s="272"/>
      <c r="H98" s="255" t="s">
        <v>18</v>
      </c>
      <c r="I98" s="255" t="s">
        <v>405</v>
      </c>
      <c r="J98" s="258" t="s">
        <v>418</v>
      </c>
    </row>
    <row r="99" spans="3:10" ht="12.75">
      <c r="C99" s="271">
        <v>2</v>
      </c>
      <c r="D99" s="272"/>
      <c r="H99" s="255" t="s">
        <v>231</v>
      </c>
      <c r="I99" s="255" t="s">
        <v>405</v>
      </c>
      <c r="J99" s="578" t="s">
        <v>872</v>
      </c>
    </row>
    <row r="100" spans="3:17" ht="12.75">
      <c r="C100" s="271"/>
      <c r="D100" s="272"/>
      <c r="H100" s="255" t="s">
        <v>231</v>
      </c>
      <c r="I100" s="255" t="s">
        <v>405</v>
      </c>
      <c r="J100" s="580" t="s">
        <v>873</v>
      </c>
      <c r="K100" s="581"/>
      <c r="L100" s="581"/>
      <c r="M100" s="581"/>
      <c r="P100" s="581"/>
      <c r="Q100" s="581"/>
    </row>
    <row r="101" spans="3:10" ht="12.75">
      <c r="C101" s="271"/>
      <c r="D101" s="272"/>
      <c r="J101" s="270"/>
    </row>
    <row r="102" spans="3:4" ht="12.75">
      <c r="C102" s="271"/>
      <c r="D102" s="272"/>
    </row>
    <row r="103" spans="3:10" ht="12.75">
      <c r="C103" s="271"/>
      <c r="D103" s="272"/>
      <c r="J103" s="575"/>
    </row>
    <row r="104" spans="3:4" ht="12.75">
      <c r="C104" s="271"/>
      <c r="D104" s="272"/>
    </row>
    <row r="105" spans="3:4" ht="12.75">
      <c r="C105" s="271"/>
      <c r="D105" s="272"/>
    </row>
    <row r="106" spans="3:12" ht="12.75">
      <c r="C106" s="271"/>
      <c r="D106" s="272"/>
      <c r="I106" s="468"/>
      <c r="L106" s="468"/>
    </row>
    <row r="107" spans="3:4" ht="12.75">
      <c r="C107" s="271"/>
      <c r="D107" s="272"/>
    </row>
    <row r="108" spans="3:12" ht="12.75">
      <c r="C108" s="271"/>
      <c r="D108" s="272"/>
      <c r="I108" s="251"/>
      <c r="J108" s="483"/>
      <c r="K108" s="251"/>
      <c r="L108" s="251"/>
    </row>
    <row r="109" spans="3:4" ht="12.75">
      <c r="C109" s="271"/>
      <c r="D109" s="272"/>
    </row>
    <row r="110" spans="3:4" ht="12.75">
      <c r="C110" s="271"/>
      <c r="D110" s="272"/>
    </row>
    <row r="111" spans="3:4" ht="12.75">
      <c r="C111" s="271"/>
      <c r="D111" s="272"/>
    </row>
    <row r="112" spans="3:4" ht="12.75">
      <c r="C112" s="271"/>
      <c r="D112" s="272"/>
    </row>
    <row r="113" spans="3:4" ht="12.75">
      <c r="C113" s="271"/>
      <c r="D113" s="272"/>
    </row>
    <row r="114" spans="3:9" ht="12.75">
      <c r="C114" s="271"/>
      <c r="D114" s="272"/>
      <c r="H114" s="470"/>
      <c r="I114" s="470"/>
    </row>
    <row r="115" spans="3:9" ht="12.75">
      <c r="C115" s="271"/>
      <c r="D115" s="272"/>
      <c r="H115" s="470"/>
      <c r="I115" s="470"/>
    </row>
    <row r="116" spans="3:9" ht="12.75">
      <c r="C116" s="271"/>
      <c r="D116" s="272"/>
      <c r="H116" s="470"/>
      <c r="I116" s="470"/>
    </row>
    <row r="117" spans="3:10" ht="12.75">
      <c r="C117" s="271"/>
      <c r="D117" s="272"/>
      <c r="H117" s="470"/>
      <c r="I117" s="470"/>
      <c r="J117" s="482" t="s">
        <v>385</v>
      </c>
    </row>
    <row r="118" spans="3:9" ht="12.75">
      <c r="C118" s="271"/>
      <c r="D118" s="272"/>
      <c r="H118" s="470"/>
      <c r="I118" s="470"/>
    </row>
    <row r="119" spans="3:9" ht="12.75">
      <c r="C119" s="271"/>
      <c r="D119" s="272"/>
      <c r="H119" s="470"/>
      <c r="I119" s="470"/>
    </row>
    <row r="120" spans="3:9" ht="12.75">
      <c r="C120" s="271"/>
      <c r="D120" s="272"/>
      <c r="H120" s="470"/>
      <c r="I120" s="470"/>
    </row>
    <row r="121" spans="3:9" ht="12.75">
      <c r="C121" s="271"/>
      <c r="D121" s="272"/>
      <c r="H121" s="470"/>
      <c r="I121" s="470"/>
    </row>
    <row r="122" spans="3:13" ht="12.75">
      <c r="C122" s="271"/>
      <c r="D122" s="272"/>
      <c r="H122" s="471" t="s">
        <v>5</v>
      </c>
      <c r="I122" s="472" t="s">
        <v>267</v>
      </c>
      <c r="J122" s="484" t="s">
        <v>36</v>
      </c>
      <c r="K122" s="266">
        <v>2</v>
      </c>
      <c r="L122" s="267">
        <v>0</v>
      </c>
      <c r="M122" s="266" t="s">
        <v>220</v>
      </c>
    </row>
    <row r="123" spans="3:13" ht="12.75">
      <c r="C123" s="271"/>
      <c r="D123" s="272"/>
      <c r="H123" s="471" t="s">
        <v>29</v>
      </c>
      <c r="I123" s="472" t="s">
        <v>267</v>
      </c>
      <c r="J123" s="484" t="s">
        <v>36</v>
      </c>
      <c r="K123" s="254">
        <v>3</v>
      </c>
      <c r="L123" s="267">
        <v>0</v>
      </c>
      <c r="M123" s="268"/>
    </row>
    <row r="124" spans="3:13" ht="12.75">
      <c r="C124" s="271"/>
      <c r="D124" s="272"/>
      <c r="H124" s="471" t="s">
        <v>144</v>
      </c>
      <c r="I124" s="472" t="s">
        <v>267</v>
      </c>
      <c r="J124" s="485" t="s">
        <v>145</v>
      </c>
      <c r="K124" s="254">
        <v>5</v>
      </c>
      <c r="L124" s="261">
        <v>1</v>
      </c>
      <c r="M124" s="268" t="s">
        <v>154</v>
      </c>
    </row>
    <row r="125" spans="3:13" ht="12.75">
      <c r="C125" s="271"/>
      <c r="D125" s="272"/>
      <c r="H125" s="471" t="s">
        <v>178</v>
      </c>
      <c r="I125" s="472" t="s">
        <v>267</v>
      </c>
      <c r="J125" s="485" t="s">
        <v>179</v>
      </c>
      <c r="K125" s="254">
        <v>4</v>
      </c>
      <c r="L125" s="261">
        <v>1</v>
      </c>
      <c r="M125" s="268"/>
    </row>
    <row r="126" spans="3:13" ht="12.75">
      <c r="C126" s="271"/>
      <c r="D126" s="272"/>
      <c r="H126" s="471" t="s">
        <v>165</v>
      </c>
      <c r="I126" s="472" t="s">
        <v>267</v>
      </c>
      <c r="J126" s="484" t="s">
        <v>36</v>
      </c>
      <c r="K126" s="269">
        <v>0</v>
      </c>
      <c r="L126" s="267">
        <v>0</v>
      </c>
      <c r="M126" s="268"/>
    </row>
    <row r="127" spans="3:13" ht="12.75">
      <c r="C127" s="271"/>
      <c r="D127" s="272"/>
      <c r="H127" s="471" t="s">
        <v>224</v>
      </c>
      <c r="I127" s="472" t="s">
        <v>267</v>
      </c>
      <c r="J127" s="484" t="s">
        <v>36</v>
      </c>
      <c r="K127" s="254">
        <v>3</v>
      </c>
      <c r="L127" s="267">
        <v>0</v>
      </c>
      <c r="M127" s="268" t="s">
        <v>223</v>
      </c>
    </row>
    <row r="128" spans="3:13" ht="12.75">
      <c r="C128" s="271"/>
      <c r="D128" s="272"/>
      <c r="H128" s="471" t="s">
        <v>198</v>
      </c>
      <c r="I128" s="472" t="s">
        <v>267</v>
      </c>
      <c r="J128" s="484" t="s">
        <v>36</v>
      </c>
      <c r="K128" s="254">
        <v>2</v>
      </c>
      <c r="L128" s="267">
        <v>0</v>
      </c>
      <c r="M128" s="268" t="s">
        <v>199</v>
      </c>
    </row>
    <row r="129" spans="3:13" ht="12.75">
      <c r="C129" s="271"/>
      <c r="D129" s="272"/>
      <c r="H129" s="471" t="s">
        <v>8</v>
      </c>
      <c r="I129" s="472" t="s">
        <v>267</v>
      </c>
      <c r="J129" s="484" t="s">
        <v>36</v>
      </c>
      <c r="K129" s="269">
        <v>1</v>
      </c>
      <c r="L129" s="267">
        <v>0</v>
      </c>
      <c r="M129" s="268" t="s">
        <v>254</v>
      </c>
    </row>
    <row r="130" spans="3:13" ht="12.75">
      <c r="C130" s="271"/>
      <c r="D130" s="272"/>
      <c r="H130" s="471" t="s">
        <v>2</v>
      </c>
      <c r="I130" s="472" t="s">
        <v>267</v>
      </c>
      <c r="J130" s="485" t="s">
        <v>202</v>
      </c>
      <c r="K130" s="253">
        <v>3</v>
      </c>
      <c r="L130" s="261">
        <v>1</v>
      </c>
      <c r="M130" s="262" t="s">
        <v>36</v>
      </c>
    </row>
    <row r="131" spans="3:13" ht="12.75">
      <c r="C131" s="271"/>
      <c r="D131" s="272"/>
      <c r="H131" s="471" t="s">
        <v>232</v>
      </c>
      <c r="I131" s="472" t="s">
        <v>267</v>
      </c>
      <c r="J131" s="485"/>
      <c r="K131" s="268">
        <v>3</v>
      </c>
      <c r="L131" s="267">
        <v>0</v>
      </c>
      <c r="M131" s="262" t="s">
        <v>36</v>
      </c>
    </row>
    <row r="132" spans="3:13" ht="12.75">
      <c r="C132" s="271"/>
      <c r="D132" s="272"/>
      <c r="H132" s="471" t="s">
        <v>102</v>
      </c>
      <c r="I132" s="472" t="s">
        <v>267</v>
      </c>
      <c r="J132" s="485" t="s">
        <v>101</v>
      </c>
      <c r="K132" s="254">
        <v>4</v>
      </c>
      <c r="L132" s="261">
        <v>1</v>
      </c>
      <c r="M132" s="263" t="s">
        <v>143</v>
      </c>
    </row>
    <row r="133" spans="3:13" ht="12.75">
      <c r="C133" s="271"/>
      <c r="D133" s="272"/>
      <c r="H133" s="471" t="s">
        <v>12</v>
      </c>
      <c r="I133" s="472" t="s">
        <v>267</v>
      </c>
      <c r="J133" s="484" t="s">
        <v>36</v>
      </c>
      <c r="K133" s="267">
        <v>0</v>
      </c>
      <c r="L133" s="267">
        <v>0</v>
      </c>
      <c r="M133" s="262" t="s">
        <v>36</v>
      </c>
    </row>
    <row r="134" spans="3:13" ht="12.75">
      <c r="C134" s="271"/>
      <c r="D134" s="272"/>
      <c r="H134" s="471" t="s">
        <v>123</v>
      </c>
      <c r="I134" s="472" t="s">
        <v>267</v>
      </c>
      <c r="J134" s="469" t="s">
        <v>217</v>
      </c>
      <c r="K134" s="254">
        <v>2</v>
      </c>
      <c r="L134" s="268"/>
      <c r="M134" s="254"/>
    </row>
    <row r="135" spans="3:13" ht="12.75">
      <c r="C135" s="271"/>
      <c r="D135" s="272"/>
      <c r="H135" s="471" t="s">
        <v>13</v>
      </c>
      <c r="I135" s="472" t="s">
        <v>267</v>
      </c>
      <c r="J135" s="485" t="s">
        <v>14</v>
      </c>
      <c r="K135" s="254">
        <v>5</v>
      </c>
      <c r="L135" s="261">
        <v>1</v>
      </c>
      <c r="M135" s="254" t="s">
        <v>177</v>
      </c>
    </row>
    <row r="136" spans="3:13" ht="12.75">
      <c r="C136" s="271"/>
      <c r="D136" s="272"/>
      <c r="H136" s="471" t="s">
        <v>17</v>
      </c>
      <c r="I136" s="472" t="s">
        <v>267</v>
      </c>
      <c r="J136" s="485" t="s">
        <v>167</v>
      </c>
      <c r="K136" s="254">
        <v>10</v>
      </c>
      <c r="L136" s="261">
        <v>1</v>
      </c>
      <c r="M136" s="254" t="s">
        <v>207</v>
      </c>
    </row>
    <row r="137" spans="3:13" ht="12.75">
      <c r="C137" s="271"/>
      <c r="D137" s="272"/>
      <c r="H137" s="471" t="s">
        <v>38</v>
      </c>
      <c r="I137" s="472" t="s">
        <v>267</v>
      </c>
      <c r="J137" s="485" t="s">
        <v>188</v>
      </c>
      <c r="K137" s="254">
        <v>4</v>
      </c>
      <c r="L137" s="261">
        <v>1</v>
      </c>
      <c r="M137" s="254" t="s">
        <v>190</v>
      </c>
    </row>
    <row r="138" spans="3:13" ht="12.75">
      <c r="C138" s="271"/>
      <c r="D138" s="272"/>
      <c r="H138" s="471" t="s">
        <v>194</v>
      </c>
      <c r="I138" s="472" t="s">
        <v>267</v>
      </c>
      <c r="J138" s="484" t="s">
        <v>36</v>
      </c>
      <c r="K138" s="254">
        <v>2</v>
      </c>
      <c r="L138" s="267">
        <v>0</v>
      </c>
      <c r="M138" s="254" t="s">
        <v>221</v>
      </c>
    </row>
    <row r="139" spans="3:13" ht="12.75">
      <c r="C139" s="271"/>
      <c r="D139" s="272"/>
      <c r="H139" s="471" t="s">
        <v>16</v>
      </c>
      <c r="I139" s="472" t="s">
        <v>267</v>
      </c>
      <c r="J139" s="484" t="s">
        <v>36</v>
      </c>
      <c r="K139" s="254">
        <v>2</v>
      </c>
      <c r="L139" s="267">
        <v>0</v>
      </c>
      <c r="M139" s="254" t="s">
        <v>247</v>
      </c>
    </row>
    <row r="140" spans="3:13" ht="12.75">
      <c r="C140" s="271"/>
      <c r="D140" s="272"/>
      <c r="H140" s="471" t="s">
        <v>103</v>
      </c>
      <c r="I140" s="472" t="s">
        <v>267</v>
      </c>
      <c r="J140" s="485" t="s">
        <v>104</v>
      </c>
      <c r="K140" s="254">
        <v>4</v>
      </c>
      <c r="L140" s="261">
        <v>1</v>
      </c>
      <c r="M140" s="262" t="s">
        <v>36</v>
      </c>
    </row>
    <row r="141" spans="3:13" ht="12.75">
      <c r="C141" s="271"/>
      <c r="D141" s="272"/>
      <c r="H141" s="471" t="s">
        <v>18</v>
      </c>
      <c r="I141" s="472" t="s">
        <v>267</v>
      </c>
      <c r="J141" s="485" t="s">
        <v>246</v>
      </c>
      <c r="K141" s="269">
        <v>6</v>
      </c>
      <c r="L141" s="261">
        <v>1</v>
      </c>
      <c r="M141" s="262" t="s">
        <v>36</v>
      </c>
    </row>
    <row r="142" spans="3:13" ht="12.75">
      <c r="C142" s="271"/>
      <c r="D142" s="272"/>
      <c r="H142" s="471" t="s">
        <v>231</v>
      </c>
      <c r="I142" s="472" t="s">
        <v>267</v>
      </c>
      <c r="J142" s="484" t="s">
        <v>36</v>
      </c>
      <c r="K142" s="269">
        <v>2</v>
      </c>
      <c r="L142" s="267">
        <v>0</v>
      </c>
      <c r="M142" s="268" t="s">
        <v>249</v>
      </c>
    </row>
    <row r="143" spans="3:13" ht="12.75">
      <c r="C143" s="271"/>
      <c r="D143" s="272"/>
      <c r="H143" s="471" t="s">
        <v>21</v>
      </c>
      <c r="I143" s="472" t="s">
        <v>378</v>
      </c>
      <c r="J143" s="484" t="s">
        <v>36</v>
      </c>
      <c r="K143" s="269">
        <v>2</v>
      </c>
      <c r="L143" s="267">
        <v>0</v>
      </c>
      <c r="M143" s="262" t="s">
        <v>36</v>
      </c>
    </row>
    <row r="144" spans="3:13" ht="12.75">
      <c r="C144" s="271"/>
      <c r="D144" s="272"/>
      <c r="H144" s="471" t="s">
        <v>141</v>
      </c>
      <c r="I144" s="472" t="s">
        <v>378</v>
      </c>
      <c r="J144" s="484" t="s">
        <v>36</v>
      </c>
      <c r="K144" s="254">
        <v>3</v>
      </c>
      <c r="L144" s="267">
        <v>0</v>
      </c>
      <c r="M144" s="262" t="s">
        <v>36</v>
      </c>
    </row>
    <row r="145" spans="3:13" ht="12.75">
      <c r="C145" s="271"/>
      <c r="D145" s="272"/>
      <c r="H145" s="471" t="s">
        <v>24</v>
      </c>
      <c r="I145" s="472" t="s">
        <v>378</v>
      </c>
      <c r="J145" s="484" t="s">
        <v>36</v>
      </c>
      <c r="K145" s="269">
        <v>2</v>
      </c>
      <c r="L145" s="267">
        <v>0</v>
      </c>
      <c r="M145" s="254" t="s">
        <v>268</v>
      </c>
    </row>
    <row r="146" spans="3:13" ht="12.75">
      <c r="C146" s="271"/>
      <c r="D146" s="272"/>
      <c r="H146" s="471" t="s">
        <v>22</v>
      </c>
      <c r="I146" s="472" t="s">
        <v>378</v>
      </c>
      <c r="J146" s="484" t="s">
        <v>36</v>
      </c>
      <c r="K146" s="267">
        <v>0</v>
      </c>
      <c r="L146" s="267">
        <v>0</v>
      </c>
      <c r="M146" s="262" t="s">
        <v>36</v>
      </c>
    </row>
    <row r="147" spans="3:13" ht="12.75">
      <c r="C147" s="271"/>
      <c r="D147" s="272"/>
      <c r="H147" s="471" t="s">
        <v>28</v>
      </c>
      <c r="I147" s="472" t="s">
        <v>378</v>
      </c>
      <c r="J147" s="484" t="s">
        <v>36</v>
      </c>
      <c r="K147" s="267">
        <v>0</v>
      </c>
      <c r="L147" s="267">
        <v>0</v>
      </c>
      <c r="M147" s="262" t="s">
        <v>36</v>
      </c>
    </row>
    <row r="148" spans="3:13" ht="12.75">
      <c r="C148" s="271"/>
      <c r="D148" s="272"/>
      <c r="H148" s="471" t="s">
        <v>129</v>
      </c>
      <c r="I148" s="472" t="s">
        <v>378</v>
      </c>
      <c r="J148" s="484" t="s">
        <v>36</v>
      </c>
      <c r="K148" s="254">
        <v>1</v>
      </c>
      <c r="L148" s="267">
        <v>0</v>
      </c>
      <c r="M148" s="262"/>
    </row>
    <row r="149" spans="3:13" ht="12.75">
      <c r="C149" s="271"/>
      <c r="D149" s="272"/>
      <c r="H149" s="471" t="s">
        <v>114</v>
      </c>
      <c r="I149" s="472" t="s">
        <v>378</v>
      </c>
      <c r="J149" s="484" t="s">
        <v>36</v>
      </c>
      <c r="K149" s="254">
        <v>2</v>
      </c>
      <c r="L149" s="267">
        <v>0</v>
      </c>
      <c r="M149" s="254" t="s">
        <v>115</v>
      </c>
    </row>
    <row r="150" spans="3:13" ht="12.75">
      <c r="C150" s="271"/>
      <c r="D150" s="272"/>
      <c r="H150" s="471" t="s">
        <v>218</v>
      </c>
      <c r="I150" s="472" t="s">
        <v>378</v>
      </c>
      <c r="J150" s="486" t="s">
        <v>270</v>
      </c>
      <c r="K150" s="269">
        <v>2</v>
      </c>
      <c r="L150" s="267"/>
      <c r="M150" s="268" t="s">
        <v>269</v>
      </c>
    </row>
    <row r="151" spans="3:13" ht="12.75">
      <c r="C151" s="271"/>
      <c r="D151" s="272"/>
      <c r="H151" s="471" t="s">
        <v>27</v>
      </c>
      <c r="I151" s="472" t="s">
        <v>378</v>
      </c>
      <c r="J151" s="484" t="s">
        <v>36</v>
      </c>
      <c r="K151" s="267">
        <v>0</v>
      </c>
      <c r="L151" s="267">
        <v>0</v>
      </c>
      <c r="M151" s="262" t="s">
        <v>36</v>
      </c>
    </row>
    <row r="152" spans="3:13" ht="12.75">
      <c r="C152" s="271"/>
      <c r="D152" s="272"/>
      <c r="H152" s="471" t="s">
        <v>150</v>
      </c>
      <c r="I152" s="472" t="s">
        <v>378</v>
      </c>
      <c r="J152" s="484" t="s">
        <v>36</v>
      </c>
      <c r="K152" s="267">
        <v>0</v>
      </c>
      <c r="L152" s="267">
        <v>0</v>
      </c>
      <c r="M152" s="262" t="s">
        <v>36</v>
      </c>
    </row>
    <row r="153" spans="3:13" ht="12.75">
      <c r="C153" s="271"/>
      <c r="D153" s="272"/>
      <c r="H153" s="471" t="s">
        <v>258</v>
      </c>
      <c r="I153" s="472" t="s">
        <v>379</v>
      </c>
      <c r="J153" s="487" t="s">
        <v>30</v>
      </c>
      <c r="K153" s="253">
        <v>4</v>
      </c>
      <c r="L153" s="261">
        <v>1</v>
      </c>
      <c r="M153" s="254" t="s">
        <v>266</v>
      </c>
    </row>
    <row r="154" spans="3:13" ht="12.75">
      <c r="C154" s="271"/>
      <c r="D154" s="272"/>
      <c r="H154" s="471" t="s">
        <v>257</v>
      </c>
      <c r="I154" s="472" t="s">
        <v>379</v>
      </c>
      <c r="J154" s="484" t="s">
        <v>36</v>
      </c>
      <c r="K154" s="254">
        <v>8</v>
      </c>
      <c r="L154" s="267">
        <v>0</v>
      </c>
      <c r="M154" s="254" t="s">
        <v>31</v>
      </c>
    </row>
    <row r="155" spans="3:13" ht="12.75">
      <c r="C155" s="271"/>
      <c r="D155" s="272"/>
      <c r="H155" s="471" t="s">
        <v>263</v>
      </c>
      <c r="I155" s="472" t="s">
        <v>379</v>
      </c>
      <c r="J155" s="484" t="s">
        <v>36</v>
      </c>
      <c r="K155" s="254">
        <v>2</v>
      </c>
      <c r="L155" s="267">
        <v>0</v>
      </c>
      <c r="M155" s="254" t="s">
        <v>364</v>
      </c>
    </row>
    <row r="156" spans="3:13" ht="12.75">
      <c r="C156" s="271"/>
      <c r="D156" s="272"/>
      <c r="H156" s="471" t="s">
        <v>259</v>
      </c>
      <c r="I156" s="472" t="s">
        <v>379</v>
      </c>
      <c r="J156" s="484" t="s">
        <v>36</v>
      </c>
      <c r="K156" s="253">
        <v>4</v>
      </c>
      <c r="L156" s="267">
        <v>0</v>
      </c>
      <c r="M156" s="254" t="s">
        <v>196</v>
      </c>
    </row>
    <row r="157" spans="3:13" ht="12.75">
      <c r="C157" s="271"/>
      <c r="D157" s="272"/>
      <c r="H157" s="471" t="s">
        <v>261</v>
      </c>
      <c r="I157" s="472" t="s">
        <v>379</v>
      </c>
      <c r="J157" s="484" t="s">
        <v>36</v>
      </c>
      <c r="K157" s="253">
        <v>4</v>
      </c>
      <c r="L157" s="267">
        <v>0</v>
      </c>
      <c r="M157" s="252" t="s">
        <v>213</v>
      </c>
    </row>
    <row r="158" spans="3:13" ht="12.75">
      <c r="C158" s="271"/>
      <c r="D158" s="272"/>
      <c r="H158" s="471" t="s">
        <v>260</v>
      </c>
      <c r="I158" s="472" t="s">
        <v>379</v>
      </c>
      <c r="J158" s="484" t="s">
        <v>36</v>
      </c>
      <c r="K158" s="269">
        <v>2</v>
      </c>
      <c r="L158" s="267">
        <v>0</v>
      </c>
      <c r="M158" s="252" t="s">
        <v>256</v>
      </c>
    </row>
    <row r="159" spans="3:13" ht="12.75">
      <c r="C159" s="271"/>
      <c r="D159" s="272"/>
      <c r="H159" s="471" t="s">
        <v>262</v>
      </c>
      <c r="I159" s="472" t="s">
        <v>379</v>
      </c>
      <c r="J159" s="484"/>
      <c r="K159" s="254">
        <v>2</v>
      </c>
      <c r="L159" s="267">
        <v>0</v>
      </c>
      <c r="M159" s="254" t="s">
        <v>230</v>
      </c>
    </row>
    <row r="160" spans="3:13" ht="12.75">
      <c r="C160" s="271"/>
      <c r="D160" s="272"/>
      <c r="H160" s="471" t="s">
        <v>362</v>
      </c>
      <c r="I160" s="472" t="s">
        <v>379</v>
      </c>
      <c r="J160" s="484"/>
      <c r="K160" s="254">
        <v>1</v>
      </c>
      <c r="L160" s="268">
        <v>1</v>
      </c>
      <c r="M160" s="254" t="s">
        <v>363</v>
      </c>
    </row>
    <row r="161" spans="3:13" ht="12.75">
      <c r="C161" s="271"/>
      <c r="D161" s="272"/>
      <c r="H161" s="471" t="s">
        <v>19</v>
      </c>
      <c r="I161" s="472" t="s">
        <v>379</v>
      </c>
      <c r="J161" s="484" t="s">
        <v>36</v>
      </c>
      <c r="K161" s="254">
        <v>1</v>
      </c>
      <c r="L161" s="267">
        <v>0</v>
      </c>
      <c r="M161" s="254" t="s">
        <v>20</v>
      </c>
    </row>
    <row r="162" spans="3:12" ht="12.75">
      <c r="C162" s="271"/>
      <c r="D162" s="272"/>
      <c r="H162" s="471" t="s">
        <v>121</v>
      </c>
      <c r="I162" s="472" t="s">
        <v>380</v>
      </c>
      <c r="J162" s="484" t="s">
        <v>36</v>
      </c>
      <c r="K162" s="254">
        <v>5</v>
      </c>
      <c r="L162" s="267">
        <v>0</v>
      </c>
    </row>
    <row r="163" spans="3:12" ht="12.75">
      <c r="C163" s="271"/>
      <c r="D163" s="272"/>
      <c r="H163" s="471" t="s">
        <v>155</v>
      </c>
      <c r="I163" s="472" t="s">
        <v>381</v>
      </c>
      <c r="J163" s="484"/>
      <c r="K163" s="254">
        <v>1</v>
      </c>
      <c r="L163" s="267">
        <v>0</v>
      </c>
    </row>
    <row r="164" spans="3:12" ht="12.75">
      <c r="C164" s="271"/>
      <c r="D164" s="272"/>
      <c r="H164" s="471" t="s">
        <v>214</v>
      </c>
      <c r="I164" s="472" t="s">
        <v>382</v>
      </c>
      <c r="J164" s="484" t="s">
        <v>36</v>
      </c>
      <c r="K164" s="267">
        <v>0</v>
      </c>
      <c r="L164" s="267">
        <v>0</v>
      </c>
    </row>
    <row r="165" spans="3:12" ht="12.75">
      <c r="C165" s="271"/>
      <c r="D165" s="272"/>
      <c r="H165" s="471" t="s">
        <v>156</v>
      </c>
      <c r="I165" s="472" t="s">
        <v>382</v>
      </c>
      <c r="J165" s="484" t="s">
        <v>36</v>
      </c>
      <c r="K165" s="267">
        <v>0</v>
      </c>
      <c r="L165" s="267">
        <v>0</v>
      </c>
    </row>
    <row r="166" spans="3:12" ht="12.75">
      <c r="C166" s="271"/>
      <c r="D166" s="272"/>
      <c r="H166" s="471" t="s">
        <v>157</v>
      </c>
      <c r="I166" s="472" t="s">
        <v>382</v>
      </c>
      <c r="J166" s="484" t="s">
        <v>36</v>
      </c>
      <c r="K166" s="269">
        <v>4</v>
      </c>
      <c r="L166" s="267">
        <v>0</v>
      </c>
    </row>
    <row r="167" spans="3:12" ht="12.75">
      <c r="C167" s="271"/>
      <c r="D167" s="272"/>
      <c r="H167" s="471" t="s">
        <v>159</v>
      </c>
      <c r="I167" s="472" t="s">
        <v>379</v>
      </c>
      <c r="J167" s="484" t="s">
        <v>36</v>
      </c>
      <c r="K167" s="267">
        <v>0</v>
      </c>
      <c r="L167" s="267">
        <v>0</v>
      </c>
    </row>
    <row r="168" spans="3:9" ht="12.75">
      <c r="C168" s="271"/>
      <c r="D168" s="272"/>
      <c r="H168" s="470"/>
      <c r="I168" s="470"/>
    </row>
    <row r="169" spans="3:9" ht="12.75">
      <c r="C169" s="271"/>
      <c r="D169" s="272"/>
      <c r="H169" s="470"/>
      <c r="I169" s="470"/>
    </row>
    <row r="170" spans="3:9" ht="12.75">
      <c r="C170" s="271"/>
      <c r="D170" s="272"/>
      <c r="H170" s="470"/>
      <c r="I170" s="470"/>
    </row>
    <row r="171" spans="3:9" ht="12.75">
      <c r="C171" s="271"/>
      <c r="D171" s="272"/>
      <c r="H171" s="470"/>
      <c r="I171" s="470"/>
    </row>
    <row r="172" spans="3:9" ht="12.75">
      <c r="C172" s="271"/>
      <c r="D172" s="272"/>
      <c r="H172" s="470"/>
      <c r="I172" s="470"/>
    </row>
    <row r="173" spans="3:9" ht="12.75">
      <c r="C173" s="271"/>
      <c r="D173" s="272"/>
      <c r="H173" s="470"/>
      <c r="I173" s="470"/>
    </row>
    <row r="174" spans="3:9" ht="12.75">
      <c r="C174" s="271"/>
      <c r="D174" s="272"/>
      <c r="H174" s="470"/>
      <c r="I174" s="470"/>
    </row>
    <row r="175" spans="3:9" ht="12.75">
      <c r="C175" s="271"/>
      <c r="D175" s="272"/>
      <c r="H175" s="470"/>
      <c r="I175" s="470"/>
    </row>
    <row r="176" spans="3:8" ht="12.75">
      <c r="C176" s="271"/>
      <c r="D176" s="272"/>
      <c r="H176" s="468"/>
    </row>
    <row r="177" spans="3:8" ht="12.75">
      <c r="C177" s="271"/>
      <c r="D177" s="272"/>
      <c r="H177" s="468"/>
    </row>
    <row r="178" spans="3:4" ht="12.75">
      <c r="C178" s="271"/>
      <c r="D178" s="272"/>
    </row>
    <row r="179" spans="3:4" ht="12.75">
      <c r="C179" s="271"/>
      <c r="D179" s="272"/>
    </row>
    <row r="180" spans="3:4" ht="12.75">
      <c r="C180" s="271"/>
      <c r="D180" s="272"/>
    </row>
    <row r="181" spans="3:4" ht="12.75">
      <c r="C181" s="271"/>
      <c r="D181" s="272"/>
    </row>
    <row r="182" spans="3:4" ht="12.75">
      <c r="C182" s="271"/>
      <c r="D182" s="272"/>
    </row>
    <row r="183" spans="3:4" ht="12.75">
      <c r="C183" s="271"/>
      <c r="D183" s="272"/>
    </row>
    <row r="184" spans="3:4" ht="12.75">
      <c r="C184" s="271"/>
      <c r="D184" s="272"/>
    </row>
    <row r="185" spans="3:4" ht="12.75">
      <c r="C185" s="271"/>
      <c r="D185" s="272"/>
    </row>
    <row r="186" spans="3:4" ht="12.75">
      <c r="C186" s="271"/>
      <c r="D186" s="272"/>
    </row>
    <row r="187" spans="1:16" ht="12.75">
      <c r="A187" s="256"/>
      <c r="B187" s="256"/>
      <c r="C187" s="259"/>
      <c r="D187" s="259"/>
      <c r="E187" s="259"/>
      <c r="F187" s="259"/>
      <c r="G187" s="259"/>
      <c r="H187" s="256"/>
      <c r="I187" s="256"/>
      <c r="J187" s="481"/>
      <c r="K187" s="256"/>
      <c r="L187" s="256"/>
      <c r="M187" s="256"/>
      <c r="N187" s="256"/>
      <c r="O187" s="256"/>
      <c r="P187" s="256"/>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15"/>
    <pageSetUpPr fitToPage="1"/>
  </sheetPr>
  <dimension ref="B1:HC99"/>
  <sheetViews>
    <sheetView zoomScale="120" zoomScaleNormal="120" zoomScaleSheetLayoutView="100" workbookViewId="0" topLeftCell="A1">
      <pane xSplit="5" ySplit="12" topLeftCell="L13" activePane="bottomRight" state="frozen"/>
      <selection pane="topLeft" activeCell="A1" sqref="A1"/>
      <selection pane="topRight" activeCell="D1" sqref="D1"/>
      <selection pane="bottomLeft" activeCell="A10" sqref="A10"/>
      <selection pane="bottomRight" activeCell="W10" sqref="W10"/>
    </sheetView>
  </sheetViews>
  <sheetFormatPr defaultColWidth="9.140625" defaultRowHeight="12.75"/>
  <cols>
    <col min="1" max="1" width="2.421875" style="288" customWidth="1"/>
    <col min="2" max="2" width="6.8515625" style="213" customWidth="1"/>
    <col min="3" max="3" width="2.421875" style="288" customWidth="1"/>
    <col min="4" max="4" width="12.8515625" style="297" customWidth="1"/>
    <col min="5" max="5" width="4.8515625" style="298" customWidth="1"/>
    <col min="6" max="6" width="0.9921875" style="299" customWidth="1"/>
    <col min="7" max="9" width="5.140625" style="197" customWidth="1"/>
    <col min="10" max="10" width="3.28125" style="288" customWidth="1"/>
    <col min="11" max="12" width="17.421875" style="298" customWidth="1"/>
    <col min="13" max="14" width="3.8515625" style="288" customWidth="1"/>
    <col min="15" max="15" width="12.140625" style="298" customWidth="1"/>
    <col min="16" max="16" width="0.9921875" style="299" customWidth="1"/>
    <col min="17" max="19" width="5.00390625" style="300" customWidth="1"/>
    <col min="20" max="20" width="0.9921875" style="299" customWidth="1"/>
    <col min="21" max="21" width="6.28125" style="300" customWidth="1"/>
    <col min="22" max="22" width="4.8515625" style="288" customWidth="1"/>
    <col min="23" max="23" width="5.57421875" style="288" customWidth="1"/>
    <col min="24" max="24" width="5.28125" style="288" customWidth="1"/>
    <col min="25" max="25" width="6.7109375" style="288" customWidth="1"/>
    <col min="26" max="26" width="5.28125" style="288" customWidth="1"/>
    <col min="27" max="27" width="14.57421875" style="288" customWidth="1"/>
    <col min="28" max="28" width="0.9921875" style="299" customWidth="1"/>
    <col min="29" max="46" width="4.7109375" style="288" customWidth="1"/>
    <col min="47" max="47" width="15.140625" style="288" customWidth="1"/>
    <col min="48" max="48" width="0.9921875" style="299" customWidth="1"/>
    <col min="49" max="56" width="4.7109375" style="288" customWidth="1"/>
    <col min="57" max="57" width="10.28125" style="288" customWidth="1"/>
    <col min="58" max="58" width="0.9921875" style="299" customWidth="1"/>
    <col min="59" max="71" width="4.7109375" style="288" customWidth="1"/>
    <col min="72" max="72" width="10.140625" style="288" customWidth="1"/>
    <col min="73" max="73" width="0.9921875" style="299" customWidth="1"/>
    <col min="74" max="74" width="4.7109375" style="288" customWidth="1"/>
    <col min="75" max="75" width="18.8515625" style="288" customWidth="1"/>
    <col min="76" max="76" width="11.00390625" style="288" customWidth="1"/>
    <col min="77" max="77" width="8.421875" style="288" customWidth="1"/>
    <col min="78" max="78" width="0.9921875" style="299" customWidth="1"/>
    <col min="79" max="79" width="4.7109375" style="288" customWidth="1"/>
    <col min="80" max="80" width="13.7109375" style="288" customWidth="1"/>
    <col min="81" max="81" width="11.00390625" style="288" customWidth="1"/>
    <col min="82" max="84" width="4.7109375" style="288" customWidth="1"/>
    <col min="85" max="85" width="10.57421875" style="288" customWidth="1"/>
    <col min="86" max="86" width="0.9921875" style="299" customWidth="1"/>
    <col min="87" max="88" width="4.7109375" style="288" customWidth="1"/>
    <col min="89" max="89" width="9.00390625" style="288" customWidth="1"/>
    <col min="90" max="93" width="4.7109375" style="288" customWidth="1"/>
    <col min="94" max="94" width="9.00390625" style="288" customWidth="1"/>
    <col min="95" max="100" width="4.7109375" style="288" customWidth="1"/>
    <col min="101" max="101" width="9.00390625" style="288" customWidth="1"/>
    <col min="102" max="103" width="4.7109375" style="288" customWidth="1"/>
    <col min="104" max="104" width="20.421875" style="288" customWidth="1"/>
    <col min="105" max="106" width="0.9921875" style="299" customWidth="1"/>
    <col min="107" max="108" width="4.7109375" style="288" customWidth="1"/>
    <col min="109" max="109" width="18.8515625" style="288" customWidth="1"/>
    <col min="110" max="110" width="13.57421875" style="288" customWidth="1"/>
    <col min="111" max="111" width="0.9921875" style="299" customWidth="1"/>
    <col min="112" max="145" width="4.7109375" style="288" customWidth="1"/>
    <col min="146" max="146" width="10.8515625" style="288" customWidth="1"/>
    <col min="147" max="147" width="10.140625" style="288" customWidth="1"/>
    <col min="148" max="148" width="0.9921875" style="299" customWidth="1"/>
    <col min="149" max="149" width="4.28125" style="288" customWidth="1"/>
    <col min="150" max="150" width="2.28125" style="288" customWidth="1"/>
    <col min="151" max="151" width="3.421875" style="288" customWidth="1"/>
    <col min="152" max="152" width="0.9921875" style="299" customWidth="1"/>
    <col min="153" max="170" width="5.140625" style="288" customWidth="1"/>
    <col min="171" max="171" width="10.140625" style="288" customWidth="1"/>
    <col min="172" max="172" width="0.9921875" style="299" customWidth="1"/>
    <col min="173" max="180" width="4.7109375" style="288" customWidth="1"/>
    <col min="181" max="181" width="10.28125" style="288" customWidth="1"/>
    <col min="182" max="182" width="0.9921875" style="299" customWidth="1"/>
    <col min="183" max="195" width="4.7109375" style="288" customWidth="1"/>
    <col min="196" max="196" width="10.140625" style="288" customWidth="1"/>
    <col min="197" max="197" width="0.9921875" style="299" customWidth="1"/>
    <col min="198" max="198" width="4.7109375" style="288" customWidth="1"/>
    <col min="199" max="199" width="18.8515625" style="288" customWidth="1"/>
    <col min="200" max="200" width="11.00390625" style="288" customWidth="1"/>
    <col min="201" max="201" width="8.421875" style="288" customWidth="1"/>
    <col min="202" max="202" width="0.9921875" style="299" customWidth="1"/>
    <col min="203" max="203" width="4.7109375" style="288" customWidth="1"/>
    <col min="204" max="204" width="13.7109375" style="288" customWidth="1"/>
    <col min="205" max="205" width="11.00390625" style="288" customWidth="1"/>
    <col min="206" max="208" width="4.7109375" style="288" customWidth="1"/>
    <col min="209" max="209" width="10.57421875" style="288" customWidth="1"/>
    <col min="210" max="210" width="0.9921875" style="299" customWidth="1"/>
    <col min="211" max="211" width="4.7109375" style="288" customWidth="1"/>
    <col min="212" max="16384" width="9.140625" style="288" customWidth="1"/>
  </cols>
  <sheetData>
    <row r="1" ht="12.75">
      <c r="ET1" s="296"/>
    </row>
    <row r="2" spans="110:170" ht="12.75">
      <c r="DF2" s="506" t="s">
        <v>696</v>
      </c>
      <c r="DH2" s="305">
        <f aca="true" t="shared" si="0" ref="DH2:EN2">IF(DH$5&gt;10,IF(DH$5&lt;16,DH$5,""),"")</f>
      </c>
      <c r="DI2" s="305">
        <f t="shared" si="0"/>
      </c>
      <c r="DJ2" s="305">
        <f t="shared" si="0"/>
      </c>
      <c r="DK2" s="305">
        <f t="shared" si="0"/>
      </c>
      <c r="DL2" s="305">
        <f t="shared" si="0"/>
      </c>
      <c r="DM2" s="305">
        <f t="shared" si="0"/>
      </c>
      <c r="DN2" s="305">
        <f t="shared" si="0"/>
      </c>
      <c r="DO2" s="305">
        <f t="shared" si="0"/>
        <v>13</v>
      </c>
      <c r="DP2" s="305">
        <f t="shared" si="0"/>
      </c>
      <c r="DQ2" s="305">
        <f t="shared" si="0"/>
        <v>11</v>
      </c>
      <c r="DR2" s="305">
        <f t="shared" si="0"/>
        <v>13</v>
      </c>
      <c r="DS2" s="305">
        <f t="shared" si="0"/>
      </c>
      <c r="DT2" s="305">
        <f t="shared" si="0"/>
      </c>
      <c r="DU2" s="305">
        <f t="shared" si="0"/>
      </c>
      <c r="DV2" s="305">
        <f t="shared" si="0"/>
      </c>
      <c r="DW2" s="305">
        <f t="shared" si="0"/>
      </c>
      <c r="DX2" s="305">
        <f t="shared" si="0"/>
      </c>
      <c r="DY2" s="305">
        <f t="shared" si="0"/>
        <v>13</v>
      </c>
      <c r="DZ2" s="305">
        <f t="shared" si="0"/>
      </c>
      <c r="EA2" s="305">
        <f t="shared" si="0"/>
      </c>
      <c r="EB2" s="305">
        <f t="shared" si="0"/>
      </c>
      <c r="EC2" s="305">
        <f t="shared" si="0"/>
      </c>
      <c r="ED2" s="305">
        <f t="shared" si="0"/>
      </c>
      <c r="EE2" s="305">
        <f t="shared" si="0"/>
      </c>
      <c r="EF2" s="305">
        <f t="shared" si="0"/>
      </c>
      <c r="EG2" s="305">
        <f t="shared" si="0"/>
      </c>
      <c r="EH2" s="305">
        <f t="shared" si="0"/>
      </c>
      <c r="EI2" s="305">
        <f t="shared" si="0"/>
      </c>
      <c r="EJ2" s="305">
        <f t="shared" si="0"/>
        <v>12</v>
      </c>
      <c r="EK2" s="305">
        <f t="shared" si="0"/>
      </c>
      <c r="EL2" s="305">
        <f t="shared" si="0"/>
      </c>
      <c r="EM2" s="305">
        <f t="shared" si="0"/>
        <v>13</v>
      </c>
      <c r="EN2" s="305">
        <f t="shared" si="0"/>
      </c>
      <c r="ET2" s="296"/>
      <c r="EW2" s="549">
        <f aca="true" t="shared" si="1" ref="EW2:FN2">+EW3</f>
        <v>0.0012682308180088778</v>
      </c>
      <c r="EX2" s="549">
        <f t="shared" si="1"/>
        <v>0.03963221306277743</v>
      </c>
      <c r="EY2" s="549">
        <f t="shared" si="1"/>
        <v>0</v>
      </c>
      <c r="EZ2" s="549">
        <f t="shared" si="1"/>
        <v>0.00013950538998097655</v>
      </c>
      <c r="FA2" s="549">
        <f t="shared" si="1"/>
        <v>0.15003170577045025</v>
      </c>
      <c r="FB2" s="549">
        <f t="shared" si="1"/>
        <v>0.01959416613823716</v>
      </c>
      <c r="FC2" s="549">
        <f t="shared" si="1"/>
        <v>0.02377932783766646</v>
      </c>
      <c r="FD2" s="549">
        <f t="shared" si="1"/>
        <v>0.026632847178186432</v>
      </c>
      <c r="FE2" s="549">
        <f t="shared" si="1"/>
        <v>0</v>
      </c>
      <c r="FF2" s="549">
        <f t="shared" si="1"/>
        <v>0.07552314521242867</v>
      </c>
      <c r="FG2" s="549">
        <f t="shared" si="1"/>
        <v>0</v>
      </c>
      <c r="FH2" s="549">
        <f t="shared" si="1"/>
        <v>0.4460367786937223</v>
      </c>
      <c r="FI2" s="549">
        <f t="shared" si="1"/>
        <v>0.05263157894736843</v>
      </c>
      <c r="FJ2" s="549">
        <f t="shared" si="1"/>
        <v>0</v>
      </c>
      <c r="FK2" s="549">
        <f t="shared" si="1"/>
        <v>0.14253646163601777</v>
      </c>
      <c r="FL2" s="549">
        <f t="shared" si="1"/>
        <v>0</v>
      </c>
      <c r="FM2" s="549">
        <f t="shared" si="1"/>
        <v>0.022194039315155362</v>
      </c>
      <c r="FN2" s="549">
        <f t="shared" si="1"/>
        <v>0</v>
      </c>
    </row>
    <row r="3" spans="110:170" ht="12.75">
      <c r="DF3" s="505" t="s">
        <v>695</v>
      </c>
      <c r="DH3" s="311">
        <f aca="true" t="shared" si="2" ref="DH3:EN3">IF(DH$5&gt;5,IF(DH$5&lt;11,DH$5,""),"")</f>
      </c>
      <c r="DI3" s="311">
        <f t="shared" si="2"/>
      </c>
      <c r="DJ3" s="311">
        <f t="shared" si="2"/>
      </c>
      <c r="DK3" s="311">
        <f t="shared" si="2"/>
        <v>10</v>
      </c>
      <c r="DL3" s="311">
        <f t="shared" si="2"/>
      </c>
      <c r="DM3" s="311">
        <f t="shared" si="2"/>
        <v>6</v>
      </c>
      <c r="DN3" s="311">
        <f t="shared" si="2"/>
      </c>
      <c r="DO3" s="311">
        <f t="shared" si="2"/>
      </c>
      <c r="DP3" s="311">
        <f t="shared" si="2"/>
        <v>6</v>
      </c>
      <c r="DQ3" s="311">
        <f t="shared" si="2"/>
      </c>
      <c r="DR3" s="311">
        <f t="shared" si="2"/>
      </c>
      <c r="DS3" s="311">
        <f t="shared" si="2"/>
        <v>6</v>
      </c>
      <c r="DT3" s="311">
        <f t="shared" si="2"/>
      </c>
      <c r="DU3" s="311">
        <f t="shared" si="2"/>
      </c>
      <c r="DV3" s="311">
        <f t="shared" si="2"/>
      </c>
      <c r="DW3" s="311">
        <f t="shared" si="2"/>
      </c>
      <c r="DX3" s="311">
        <f t="shared" si="2"/>
      </c>
      <c r="DY3" s="311">
        <f t="shared" si="2"/>
      </c>
      <c r="DZ3" s="311">
        <f t="shared" si="2"/>
      </c>
      <c r="EA3" s="311">
        <f t="shared" si="2"/>
      </c>
      <c r="EB3" s="311">
        <f t="shared" si="2"/>
      </c>
      <c r="EC3" s="311">
        <f t="shared" si="2"/>
      </c>
      <c r="ED3" s="311">
        <f t="shared" si="2"/>
        <v>6</v>
      </c>
      <c r="EE3" s="311">
        <f t="shared" si="2"/>
      </c>
      <c r="EF3" s="311">
        <f t="shared" si="2"/>
      </c>
      <c r="EG3" s="311">
        <f t="shared" si="2"/>
      </c>
      <c r="EH3" s="311">
        <f t="shared" si="2"/>
      </c>
      <c r="EI3" s="311">
        <f t="shared" si="2"/>
      </c>
      <c r="EJ3" s="311">
        <f t="shared" si="2"/>
      </c>
      <c r="EK3" s="311">
        <f t="shared" si="2"/>
      </c>
      <c r="EL3" s="311">
        <f t="shared" si="2"/>
      </c>
      <c r="EM3" s="311">
        <f t="shared" si="2"/>
      </c>
      <c r="EN3" s="311">
        <f t="shared" si="2"/>
      </c>
      <c r="ET3" s="296"/>
      <c r="EW3" s="548">
        <f aca="true" t="shared" si="3" ref="EW3:FN3">+EW6/$FN7</f>
        <v>0.0012682308180088778</v>
      </c>
      <c r="EX3" s="548">
        <f t="shared" si="3"/>
        <v>0.03963221306277743</v>
      </c>
      <c r="EY3" s="548">
        <f t="shared" si="3"/>
        <v>0</v>
      </c>
      <c r="EZ3" s="550">
        <f t="shared" si="3"/>
        <v>0.00013950538998097655</v>
      </c>
      <c r="FA3" s="548">
        <f t="shared" si="3"/>
        <v>0.15003170577045025</v>
      </c>
      <c r="FB3" s="548">
        <f t="shared" si="3"/>
        <v>0.01959416613823716</v>
      </c>
      <c r="FC3" s="548">
        <f t="shared" si="3"/>
        <v>0.02377932783766646</v>
      </c>
      <c r="FD3" s="548">
        <f t="shared" si="3"/>
        <v>0.026632847178186432</v>
      </c>
      <c r="FE3" s="548">
        <f t="shared" si="3"/>
        <v>0</v>
      </c>
      <c r="FF3" s="548">
        <f t="shared" si="3"/>
        <v>0.07552314521242867</v>
      </c>
      <c r="FG3" s="548">
        <f t="shared" si="3"/>
        <v>0</v>
      </c>
      <c r="FH3" s="548">
        <f t="shared" si="3"/>
        <v>0.4460367786937223</v>
      </c>
      <c r="FI3" s="548">
        <f t="shared" si="3"/>
        <v>0.05263157894736843</v>
      </c>
      <c r="FJ3" s="548">
        <f t="shared" si="3"/>
        <v>0</v>
      </c>
      <c r="FK3" s="548">
        <f t="shared" si="3"/>
        <v>0.14253646163601777</v>
      </c>
      <c r="FL3" s="548">
        <f t="shared" si="3"/>
        <v>0</v>
      </c>
      <c r="FM3" s="548">
        <f t="shared" si="3"/>
        <v>0.022194039315155362</v>
      </c>
      <c r="FN3" s="548">
        <f t="shared" si="3"/>
        <v>0</v>
      </c>
    </row>
    <row r="4" spans="110:195" ht="12.75">
      <c r="DF4" s="507" t="s">
        <v>628</v>
      </c>
      <c r="DH4" s="308">
        <f aca="true" t="shared" si="4" ref="DH4:EN4">IF(DH$5&lt;6,DH$5,"")</f>
        <v>3</v>
      </c>
      <c r="DI4" s="308">
        <f t="shared" si="4"/>
        <v>1</v>
      </c>
      <c r="DJ4" s="308">
        <f t="shared" si="4"/>
        <v>3</v>
      </c>
      <c r="DK4" s="308">
        <f t="shared" si="4"/>
      </c>
      <c r="DL4" s="308">
        <f t="shared" si="4"/>
      </c>
      <c r="DM4" s="308">
        <f t="shared" si="4"/>
      </c>
      <c r="DN4" s="308">
        <f t="shared" si="4"/>
        <v>3</v>
      </c>
      <c r="DO4" s="308">
        <f t="shared" si="4"/>
      </c>
      <c r="DP4" s="308">
        <f t="shared" si="4"/>
      </c>
      <c r="DQ4" s="308">
        <f t="shared" si="4"/>
      </c>
      <c r="DR4" s="308">
        <f t="shared" si="4"/>
      </c>
      <c r="DS4" s="308">
        <f t="shared" si="4"/>
      </c>
      <c r="DT4" s="308">
        <f t="shared" si="4"/>
      </c>
      <c r="DU4" s="308">
        <f t="shared" si="4"/>
      </c>
      <c r="DV4" s="308">
        <f t="shared" si="4"/>
        <v>2</v>
      </c>
      <c r="DW4" s="308">
        <f t="shared" si="4"/>
      </c>
      <c r="DX4" s="308">
        <f t="shared" si="4"/>
      </c>
      <c r="DY4" s="308">
        <f t="shared" si="4"/>
      </c>
      <c r="DZ4" s="308">
        <f t="shared" si="4"/>
      </c>
      <c r="EA4" s="308">
        <f t="shared" si="4"/>
      </c>
      <c r="EB4" s="308">
        <f t="shared" si="4"/>
      </c>
      <c r="EC4" s="308">
        <f t="shared" si="4"/>
      </c>
      <c r="ED4" s="308">
        <f t="shared" si="4"/>
      </c>
      <c r="EE4" s="308">
        <f t="shared" si="4"/>
      </c>
      <c r="EF4" s="308">
        <f t="shared" si="4"/>
      </c>
      <c r="EG4" s="308">
        <f t="shared" si="4"/>
      </c>
      <c r="EH4" s="308">
        <f t="shared" si="4"/>
      </c>
      <c r="EI4" s="308">
        <f t="shared" si="4"/>
      </c>
      <c r="EJ4" s="308">
        <f t="shared" si="4"/>
      </c>
      <c r="EK4" s="308">
        <f t="shared" si="4"/>
      </c>
      <c r="EL4" s="308">
        <f t="shared" si="4"/>
      </c>
      <c r="EM4" s="308">
        <f t="shared" si="4"/>
      </c>
      <c r="EN4" s="308">
        <f t="shared" si="4"/>
      </c>
      <c r="ET4" s="296"/>
      <c r="EW4" s="308">
        <f aca="true" t="shared" si="5" ref="EW4:FN4">IF(EW5&lt;4,EW5,"")</f>
      </c>
      <c r="EX4" s="308">
        <f t="shared" si="5"/>
      </c>
      <c r="EY4" s="308">
        <f t="shared" si="5"/>
      </c>
      <c r="EZ4" s="308">
        <f t="shared" si="5"/>
      </c>
      <c r="FA4" s="308">
        <f t="shared" si="5"/>
        <v>2</v>
      </c>
      <c r="FB4" s="308">
        <f t="shared" si="5"/>
      </c>
      <c r="FC4" s="308">
        <f t="shared" si="5"/>
      </c>
      <c r="FD4" s="308">
        <f t="shared" si="5"/>
      </c>
      <c r="FE4" s="308">
        <f t="shared" si="5"/>
      </c>
      <c r="FF4" s="308">
        <f t="shared" si="5"/>
      </c>
      <c r="FG4" s="308">
        <f t="shared" si="5"/>
      </c>
      <c r="FH4" s="308">
        <f t="shared" si="5"/>
        <v>1</v>
      </c>
      <c r="FI4" s="308">
        <f t="shared" si="5"/>
      </c>
      <c r="FJ4" s="308">
        <f t="shared" si="5"/>
      </c>
      <c r="FK4" s="308">
        <f t="shared" si="5"/>
        <v>3</v>
      </c>
      <c r="FL4" s="308">
        <f t="shared" si="5"/>
      </c>
      <c r="FM4" s="308">
        <f t="shared" si="5"/>
      </c>
      <c r="FN4" s="308">
        <f t="shared" si="5"/>
      </c>
      <c r="FQ4" s="308">
        <f aca="true" t="shared" si="6" ref="FQ4:FX4">IF(FQ5&lt;4,FQ5,"")</f>
        <v>1</v>
      </c>
      <c r="FR4" s="308">
        <f t="shared" si="6"/>
        <v>3</v>
      </c>
      <c r="FS4" s="308">
        <f t="shared" si="6"/>
      </c>
      <c r="FT4" s="308">
        <f t="shared" si="6"/>
        <v>2</v>
      </c>
      <c r="FU4" s="308">
        <f t="shared" si="6"/>
      </c>
      <c r="FV4" s="308">
        <f t="shared" si="6"/>
      </c>
      <c r="FW4" s="308">
        <f t="shared" si="6"/>
      </c>
      <c r="FX4" s="308">
        <f t="shared" si="6"/>
      </c>
      <c r="GA4" s="308" t="e">
        <f aca="true" t="shared" si="7" ref="GA4:GM4">IF(GA5&lt;4,GA5,"")</f>
        <v>#VALUE!</v>
      </c>
      <c r="GB4" s="308" t="e">
        <f t="shared" si="7"/>
        <v>#VALUE!</v>
      </c>
      <c r="GC4" s="308" t="e">
        <f t="shared" si="7"/>
        <v>#VALUE!</v>
      </c>
      <c r="GD4" s="308" t="e">
        <f t="shared" si="7"/>
        <v>#VALUE!</v>
      </c>
      <c r="GE4" s="308" t="e">
        <f t="shared" si="7"/>
        <v>#VALUE!</v>
      </c>
      <c r="GF4" s="308" t="e">
        <f t="shared" si="7"/>
        <v>#VALUE!</v>
      </c>
      <c r="GG4" s="308" t="e">
        <f t="shared" si="7"/>
        <v>#VALUE!</v>
      </c>
      <c r="GH4" s="308" t="e">
        <f t="shared" si="7"/>
        <v>#VALUE!</v>
      </c>
      <c r="GI4" s="308" t="e">
        <f t="shared" si="7"/>
        <v>#VALUE!</v>
      </c>
      <c r="GJ4" s="308" t="e">
        <f t="shared" si="7"/>
        <v>#VALUE!</v>
      </c>
      <c r="GK4" s="308" t="e">
        <f t="shared" si="7"/>
        <v>#VALUE!</v>
      </c>
      <c r="GL4" s="308" t="e">
        <f t="shared" si="7"/>
        <v>#VALUE!</v>
      </c>
      <c r="GM4" s="308" t="e">
        <f t="shared" si="7"/>
        <v>#VALUE!</v>
      </c>
    </row>
    <row r="5" spans="5:207" ht="12.75">
      <c r="E5" s="301" t="s">
        <v>383</v>
      </c>
      <c r="CD5" s="391">
        <f>+CD6/SUM(CD6:CE6)</f>
        <v>0.23809523809523808</v>
      </c>
      <c r="CE5" s="387"/>
      <c r="CX5" s="391">
        <f>+CX6/SUM(CX6:CY6)</f>
        <v>0.75</v>
      </c>
      <c r="CY5" s="387"/>
      <c r="DC5" s="391">
        <f>+DC6/SUM(DC6:DD6)</f>
        <v>0.9473684210526315</v>
      </c>
      <c r="DD5" s="387"/>
      <c r="DF5" s="408" t="s">
        <v>627</v>
      </c>
      <c r="DH5" s="407">
        <f aca="true" t="shared" si="8" ref="DH5:EN5">RANK(DH6,$DH6:$EN6,)</f>
        <v>3</v>
      </c>
      <c r="DI5" s="407">
        <f t="shared" si="8"/>
        <v>1</v>
      </c>
      <c r="DJ5" s="407">
        <f t="shared" si="8"/>
        <v>3</v>
      </c>
      <c r="DK5" s="407">
        <f t="shared" si="8"/>
        <v>10</v>
      </c>
      <c r="DL5" s="407">
        <f t="shared" si="8"/>
        <v>17</v>
      </c>
      <c r="DM5" s="407">
        <f t="shared" si="8"/>
        <v>6</v>
      </c>
      <c r="DN5" s="407">
        <f t="shared" si="8"/>
        <v>3</v>
      </c>
      <c r="DO5" s="407">
        <f t="shared" si="8"/>
        <v>13</v>
      </c>
      <c r="DP5" s="407">
        <f t="shared" si="8"/>
        <v>6</v>
      </c>
      <c r="DQ5" s="407">
        <f t="shared" si="8"/>
        <v>11</v>
      </c>
      <c r="DR5" s="407">
        <f t="shared" si="8"/>
        <v>13</v>
      </c>
      <c r="DS5" s="407">
        <f t="shared" si="8"/>
        <v>6</v>
      </c>
      <c r="DT5" s="407">
        <f t="shared" si="8"/>
        <v>24</v>
      </c>
      <c r="DU5" s="407">
        <f t="shared" si="8"/>
        <v>21</v>
      </c>
      <c r="DV5" s="407">
        <f t="shared" si="8"/>
        <v>2</v>
      </c>
      <c r="DW5" s="407">
        <f t="shared" si="8"/>
        <v>24</v>
      </c>
      <c r="DX5" s="407">
        <f t="shared" si="8"/>
        <v>24</v>
      </c>
      <c r="DY5" s="407">
        <f t="shared" si="8"/>
        <v>13</v>
      </c>
      <c r="DZ5" s="407">
        <f t="shared" si="8"/>
        <v>29</v>
      </c>
      <c r="EA5" s="407">
        <f t="shared" si="8"/>
        <v>17</v>
      </c>
      <c r="EB5" s="407">
        <f t="shared" si="8"/>
        <v>24</v>
      </c>
      <c r="EC5" s="407">
        <f t="shared" si="8"/>
        <v>21</v>
      </c>
      <c r="ED5" s="407">
        <f t="shared" si="8"/>
        <v>6</v>
      </c>
      <c r="EE5" s="407">
        <f t="shared" si="8"/>
        <v>17</v>
      </c>
      <c r="EF5" s="407">
        <f t="shared" si="8"/>
        <v>29</v>
      </c>
      <c r="EG5" s="407">
        <f t="shared" si="8"/>
        <v>29</v>
      </c>
      <c r="EH5" s="407">
        <f t="shared" si="8"/>
        <v>33</v>
      </c>
      <c r="EI5" s="407">
        <f t="shared" si="8"/>
        <v>24</v>
      </c>
      <c r="EJ5" s="407">
        <f t="shared" si="8"/>
        <v>12</v>
      </c>
      <c r="EK5" s="407">
        <f t="shared" si="8"/>
        <v>17</v>
      </c>
      <c r="EL5" s="407">
        <f t="shared" si="8"/>
        <v>21</v>
      </c>
      <c r="EM5" s="407">
        <f t="shared" si="8"/>
        <v>13</v>
      </c>
      <c r="EN5" s="407">
        <f t="shared" si="8"/>
        <v>29</v>
      </c>
      <c r="ET5" s="296"/>
      <c r="EW5" s="407">
        <f aca="true" t="shared" si="9" ref="EW5:FN5">RANK(EW6,$EW6:$FN6,)</f>
        <v>11</v>
      </c>
      <c r="EX5" s="407">
        <f t="shared" si="9"/>
        <v>6</v>
      </c>
      <c r="EY5" s="407">
        <f t="shared" si="9"/>
        <v>13</v>
      </c>
      <c r="EZ5" s="407">
        <f t="shared" si="9"/>
        <v>12</v>
      </c>
      <c r="FA5" s="407">
        <f t="shared" si="9"/>
        <v>2</v>
      </c>
      <c r="FB5" s="407">
        <f t="shared" si="9"/>
        <v>10</v>
      </c>
      <c r="FC5" s="407">
        <f t="shared" si="9"/>
        <v>8</v>
      </c>
      <c r="FD5" s="407">
        <f t="shared" si="9"/>
        <v>7</v>
      </c>
      <c r="FE5" s="407">
        <f t="shared" si="9"/>
        <v>13</v>
      </c>
      <c r="FF5" s="407">
        <f t="shared" si="9"/>
        <v>4</v>
      </c>
      <c r="FG5" s="407">
        <f t="shared" si="9"/>
        <v>13</v>
      </c>
      <c r="FH5" s="407">
        <f t="shared" si="9"/>
        <v>1</v>
      </c>
      <c r="FI5" s="407">
        <f t="shared" si="9"/>
        <v>5</v>
      </c>
      <c r="FJ5" s="407">
        <f t="shared" si="9"/>
        <v>13</v>
      </c>
      <c r="FK5" s="407">
        <f t="shared" si="9"/>
        <v>3</v>
      </c>
      <c r="FL5" s="407">
        <f t="shared" si="9"/>
        <v>13</v>
      </c>
      <c r="FM5" s="407">
        <f t="shared" si="9"/>
        <v>9</v>
      </c>
      <c r="FN5" s="407">
        <f t="shared" si="9"/>
        <v>13</v>
      </c>
      <c r="FQ5" s="407">
        <f aca="true" t="shared" si="10" ref="FQ5:FX5">RANK(FQ6,$FQ6:$FX6,)</f>
        <v>1</v>
      </c>
      <c r="FR5" s="407">
        <f t="shared" si="10"/>
        <v>3</v>
      </c>
      <c r="FS5" s="407">
        <f t="shared" si="10"/>
        <v>5</v>
      </c>
      <c r="FT5" s="407">
        <f t="shared" si="10"/>
        <v>2</v>
      </c>
      <c r="FU5" s="407">
        <f t="shared" si="10"/>
        <v>4</v>
      </c>
      <c r="FV5" s="407">
        <f t="shared" si="10"/>
        <v>5</v>
      </c>
      <c r="FW5" s="407">
        <f t="shared" si="10"/>
        <v>5</v>
      </c>
      <c r="FX5" s="407">
        <f t="shared" si="10"/>
        <v>5</v>
      </c>
      <c r="GA5" s="407" t="e">
        <f aca="true" t="shared" si="11" ref="GA5:GM5">RANK(GA6,$GA6:$GM6,)</f>
        <v>#VALUE!</v>
      </c>
      <c r="GB5" s="407" t="e">
        <f t="shared" si="11"/>
        <v>#VALUE!</v>
      </c>
      <c r="GC5" s="407" t="e">
        <f t="shared" si="11"/>
        <v>#VALUE!</v>
      </c>
      <c r="GD5" s="407" t="e">
        <f t="shared" si="11"/>
        <v>#VALUE!</v>
      </c>
      <c r="GE5" s="407" t="e">
        <f t="shared" si="11"/>
        <v>#VALUE!</v>
      </c>
      <c r="GF5" s="407" t="e">
        <f t="shared" si="11"/>
        <v>#VALUE!</v>
      </c>
      <c r="GG5" s="407" t="e">
        <f t="shared" si="11"/>
        <v>#VALUE!</v>
      </c>
      <c r="GH5" s="407" t="e">
        <f t="shared" si="11"/>
        <v>#VALUE!</v>
      </c>
      <c r="GI5" s="407" t="e">
        <f t="shared" si="11"/>
        <v>#VALUE!</v>
      </c>
      <c r="GJ5" s="407" t="e">
        <f t="shared" si="11"/>
        <v>#VALUE!</v>
      </c>
      <c r="GK5" s="407" t="e">
        <f t="shared" si="11"/>
        <v>#VALUE!</v>
      </c>
      <c r="GL5" s="407" t="e">
        <f t="shared" si="11"/>
        <v>#VALUE!</v>
      </c>
      <c r="GM5" s="407" t="e">
        <f t="shared" si="11"/>
        <v>#VALUE!</v>
      </c>
      <c r="GX5" s="391">
        <f>+GX6/SUM(GX6:GY6)</f>
        <v>0.3664</v>
      </c>
      <c r="GY5" s="387"/>
    </row>
    <row r="6" spans="5:211" ht="12.75">
      <c r="E6" s="302" t="s">
        <v>23</v>
      </c>
      <c r="F6" s="289"/>
      <c r="G6" s="303">
        <f>SUM(G12:G67)</f>
        <v>25</v>
      </c>
      <c r="H6" s="303">
        <f>SUM(H12:H67)</f>
        <v>71</v>
      </c>
      <c r="I6" s="304">
        <f>SUM(I12:I67)</f>
        <v>23</v>
      </c>
      <c r="J6" s="305">
        <f>SUM(J12:J67)</f>
        <v>14</v>
      </c>
      <c r="K6" s="287">
        <f>ROWS(K12:K67)-COUNTBLANK(K12:K67)</f>
        <v>11</v>
      </c>
      <c r="L6" s="287">
        <f>ROWS(L12:L67)-COUNTBLANK(L12:L67)</f>
        <v>12</v>
      </c>
      <c r="M6" s="306"/>
      <c r="N6" s="305">
        <f>SUM(N12:N67)</f>
        <v>185</v>
      </c>
      <c r="O6" s="287">
        <f>ROWS(O12:O67)-COUNTBLANK(O12:O67)</f>
        <v>1</v>
      </c>
      <c r="P6" s="289"/>
      <c r="Q6" s="307">
        <f>SUM(Q12:Q67)</f>
        <v>37</v>
      </c>
      <c r="R6" s="307">
        <f>SUM(R12:R67)</f>
        <v>117</v>
      </c>
      <c r="S6" s="307">
        <f>SUM(S12:S67)</f>
        <v>11</v>
      </c>
      <c r="T6" s="289"/>
      <c r="U6" s="410">
        <f>SUM(U12:U67)</f>
        <v>41032</v>
      </c>
      <c r="V6" s="412">
        <f>SUM(V12:V67)</f>
        <v>1008</v>
      </c>
      <c r="W6" s="410">
        <f>SUM(W12:W67)</f>
        <v>1657</v>
      </c>
      <c r="X6" s="380"/>
      <c r="Y6" s="411">
        <f>AVERAGE(Y12:Y67)</f>
        <v>0.0725083742486899</v>
      </c>
      <c r="Z6" s="380"/>
      <c r="AA6" s="287">
        <f>ROWS(AA12:AA67)-COUNTBLANK(AA12:AA67)</f>
        <v>10</v>
      </c>
      <c r="AB6" s="289"/>
      <c r="AC6" s="310">
        <f aca="true" t="shared" si="12" ref="AC6:AT6">COUNT(AC12:AC67)</f>
        <v>1</v>
      </c>
      <c r="AD6" s="310">
        <f t="shared" si="12"/>
        <v>1</v>
      </c>
      <c r="AE6" s="311">
        <f t="shared" si="12"/>
        <v>0</v>
      </c>
      <c r="AF6" s="311">
        <f t="shared" si="12"/>
        <v>1</v>
      </c>
      <c r="AG6" s="311">
        <f t="shared" si="12"/>
        <v>10</v>
      </c>
      <c r="AH6" s="311">
        <f t="shared" si="12"/>
        <v>2</v>
      </c>
      <c r="AI6" s="311">
        <f t="shared" si="12"/>
        <v>1</v>
      </c>
      <c r="AJ6" s="309">
        <f t="shared" si="12"/>
        <v>2</v>
      </c>
      <c r="AK6" s="309">
        <f t="shared" si="12"/>
        <v>0</v>
      </c>
      <c r="AL6" s="309">
        <f t="shared" si="12"/>
        <v>4</v>
      </c>
      <c r="AM6" s="309">
        <f t="shared" si="12"/>
        <v>0</v>
      </c>
      <c r="AN6" s="309">
        <f t="shared" si="12"/>
        <v>17</v>
      </c>
      <c r="AO6" s="309">
        <f t="shared" si="12"/>
        <v>1</v>
      </c>
      <c r="AP6" s="312">
        <f t="shared" si="12"/>
        <v>0</v>
      </c>
      <c r="AQ6" s="313">
        <f t="shared" si="12"/>
        <v>5</v>
      </c>
      <c r="AR6" s="313">
        <f t="shared" si="12"/>
        <v>1</v>
      </c>
      <c r="AS6" s="307">
        <f t="shared" si="12"/>
        <v>2</v>
      </c>
      <c r="AT6" s="308">
        <f t="shared" si="12"/>
        <v>0</v>
      </c>
      <c r="AU6" s="287">
        <f>ROWS(AU12:AU67)-COUNTBLANK(AU12:AU67)</f>
        <v>4</v>
      </c>
      <c r="AV6" s="289"/>
      <c r="AW6" s="306">
        <f aca="true" t="shared" si="13" ref="AW6:BD6">COUNT(AW12:AW67)</f>
        <v>22</v>
      </c>
      <c r="AX6" s="311">
        <f t="shared" si="13"/>
        <v>8</v>
      </c>
      <c r="AY6" s="309">
        <f t="shared" si="13"/>
        <v>0</v>
      </c>
      <c r="AZ6" s="309">
        <f t="shared" si="13"/>
        <v>7</v>
      </c>
      <c r="BA6" s="309">
        <f t="shared" si="13"/>
        <v>3</v>
      </c>
      <c r="BB6" s="309">
        <f t="shared" si="13"/>
        <v>0</v>
      </c>
      <c r="BC6" s="314">
        <f t="shared" si="13"/>
        <v>1</v>
      </c>
      <c r="BD6" s="308">
        <f t="shared" si="13"/>
        <v>1</v>
      </c>
      <c r="BE6" s="287">
        <f>ROWS(BE12:BE67)-COUNTBLANK(BE12:BE67)</f>
        <v>2</v>
      </c>
      <c r="BF6" s="289"/>
      <c r="BG6" s="305">
        <f aca="true" t="shared" si="14" ref="BG6:BS6">COUNT(BG12:BG67)</f>
        <v>5</v>
      </c>
      <c r="BH6" s="305">
        <f t="shared" si="14"/>
        <v>3</v>
      </c>
      <c r="BI6" s="315">
        <f t="shared" si="14"/>
        <v>8</v>
      </c>
      <c r="BJ6" s="315">
        <f t="shared" si="14"/>
        <v>3</v>
      </c>
      <c r="BK6" s="315">
        <f t="shared" si="14"/>
        <v>0</v>
      </c>
      <c r="BL6" s="315">
        <f t="shared" si="14"/>
        <v>4</v>
      </c>
      <c r="BM6" s="315">
        <f t="shared" si="14"/>
        <v>3</v>
      </c>
      <c r="BN6" s="309">
        <f t="shared" si="14"/>
        <v>8</v>
      </c>
      <c r="BO6" s="309">
        <f t="shared" si="14"/>
        <v>0</v>
      </c>
      <c r="BP6" s="307">
        <f t="shared" si="14"/>
        <v>1</v>
      </c>
      <c r="BQ6" s="307">
        <f t="shared" si="14"/>
        <v>0</v>
      </c>
      <c r="BR6" s="308">
        <f t="shared" si="14"/>
        <v>0</v>
      </c>
      <c r="BS6" s="316">
        <f t="shared" si="14"/>
        <v>21</v>
      </c>
      <c r="BT6" s="287">
        <f>ROWS(BT12:BT67)-COUNTBLANK(BT12:BT67)</f>
        <v>5</v>
      </c>
      <c r="BU6" s="289"/>
      <c r="BV6" s="305">
        <f>COUNT(BV12:BV67)</f>
        <v>22</v>
      </c>
      <c r="BW6" s="317">
        <f>ROWS(BW12:BW67)-COUNTBLANK(BW12:BW67)</f>
        <v>9</v>
      </c>
      <c r="BX6" s="318">
        <f>ROWS(BX12:BX67)-COUNTBLANK(BX12:BX67)</f>
        <v>8</v>
      </c>
      <c r="BY6" s="287">
        <f>ROWS(BY12:BY67)-COUNTBLANK(BY12:BY67)</f>
        <v>0</v>
      </c>
      <c r="BZ6" s="289"/>
      <c r="CA6" s="305">
        <f>COUNT(CA12:CA67)</f>
        <v>20</v>
      </c>
      <c r="CB6" s="317">
        <f>ROWS(CB12:CB67)-COUNTBLANK(CB12:CB67)</f>
        <v>9</v>
      </c>
      <c r="CC6" s="375">
        <f>ROWS(CC12:CC67)-COUNTBLANK(CC12:CC67)</f>
        <v>4</v>
      </c>
      <c r="CD6" s="384">
        <f>COUNT(CD12:CD67)</f>
        <v>5</v>
      </c>
      <c r="CE6" s="309">
        <f>COUNT(CE12:CE67)</f>
        <v>16</v>
      </c>
      <c r="CF6" s="380">
        <f>COUNT(CF12:CF67)</f>
        <v>3</v>
      </c>
      <c r="CG6" s="287">
        <f>ROWS(CG12:CG67)-COUNTBLANK(CG12:CG67)</f>
        <v>10</v>
      </c>
      <c r="CH6" s="289"/>
      <c r="CI6" s="305">
        <f>COUNT(CI12:CI67)</f>
        <v>19</v>
      </c>
      <c r="CJ6" s="308">
        <f>COUNT(CJ12:CJ67)</f>
        <v>19</v>
      </c>
      <c r="CK6" s="287">
        <f>ROWS(CK12:CK67)-COUNTBLANK(CK12:CK67)</f>
        <v>4</v>
      </c>
      <c r="CL6" s="305">
        <f>COUNT(CL12:CL67)</f>
        <v>19</v>
      </c>
      <c r="CM6" s="308">
        <f>COUNT(CM12:CM67)</f>
        <v>19</v>
      </c>
      <c r="CN6" s="305">
        <f>COUNT(CN12:CN67)</f>
        <v>19</v>
      </c>
      <c r="CO6" s="308">
        <f>COUNT(CO12:CO67)</f>
        <v>19</v>
      </c>
      <c r="CP6" s="287">
        <f>ROWS(CP12:CP67)-COUNTBLANK(CP12:CP67)</f>
        <v>2</v>
      </c>
      <c r="CQ6" s="308">
        <f aca="true" t="shared" si="15" ref="CQ6:CV6">COUNT(CQ12:CQ67)</f>
        <v>19</v>
      </c>
      <c r="CR6" s="305">
        <f t="shared" si="15"/>
        <v>19</v>
      </c>
      <c r="CS6" s="308">
        <f t="shared" si="15"/>
        <v>19</v>
      </c>
      <c r="CT6" s="305">
        <f t="shared" si="15"/>
        <v>19</v>
      </c>
      <c r="CU6" s="308">
        <f t="shared" si="15"/>
        <v>19</v>
      </c>
      <c r="CV6" s="305">
        <f t="shared" si="15"/>
        <v>19</v>
      </c>
      <c r="CW6" s="287">
        <f>ROWS(CW12:CW67)-COUNTBLANK(CW12:CW67)</f>
        <v>5</v>
      </c>
      <c r="CX6" s="384">
        <f>COUNT(CX12:CX67)</f>
        <v>15</v>
      </c>
      <c r="CY6" s="309">
        <f>COUNT(CY12:CY67)</f>
        <v>5</v>
      </c>
      <c r="CZ6" s="378">
        <f>ROWS(CZ12:CZ67)-COUNTBLANK(CZ12:CZ67)</f>
        <v>15</v>
      </c>
      <c r="DA6" s="289"/>
      <c r="DB6" s="289"/>
      <c r="DC6" s="384">
        <f>COUNT(DC12:DC67)</f>
        <v>18</v>
      </c>
      <c r="DD6" s="309">
        <f>COUNT(DD12:DD67)</f>
        <v>1</v>
      </c>
      <c r="DE6" s="287">
        <f>ROWS(DE12:DE67)-COUNTBLANK(DE12:DE67)</f>
        <v>4</v>
      </c>
      <c r="DF6" s="378">
        <f>ROWS(DF12:DF67)-COUNTBLANK(DF12:DF67)</f>
        <v>15</v>
      </c>
      <c r="DG6" s="289"/>
      <c r="DH6" s="305">
        <f aca="true" t="shared" si="16" ref="DH6:EN6">COUNT(DH12:DH67)</f>
        <v>10</v>
      </c>
      <c r="DI6" s="308">
        <f t="shared" si="16"/>
        <v>14</v>
      </c>
      <c r="DJ6" s="305">
        <f t="shared" si="16"/>
        <v>10</v>
      </c>
      <c r="DK6" s="308">
        <f t="shared" si="16"/>
        <v>8</v>
      </c>
      <c r="DL6" s="307">
        <f t="shared" si="16"/>
        <v>4</v>
      </c>
      <c r="DM6" s="305">
        <f t="shared" si="16"/>
        <v>9</v>
      </c>
      <c r="DN6" s="308">
        <f t="shared" si="16"/>
        <v>10</v>
      </c>
      <c r="DO6" s="305">
        <f t="shared" si="16"/>
        <v>5</v>
      </c>
      <c r="DP6" s="308">
        <f t="shared" si="16"/>
        <v>9</v>
      </c>
      <c r="DQ6" s="307">
        <f t="shared" si="16"/>
        <v>7</v>
      </c>
      <c r="DR6" s="305">
        <f t="shared" si="16"/>
        <v>5</v>
      </c>
      <c r="DS6" s="308">
        <f t="shared" si="16"/>
        <v>9</v>
      </c>
      <c r="DT6" s="305">
        <f t="shared" si="16"/>
        <v>2</v>
      </c>
      <c r="DU6" s="308">
        <f t="shared" si="16"/>
        <v>3</v>
      </c>
      <c r="DV6" s="307">
        <f t="shared" si="16"/>
        <v>12</v>
      </c>
      <c r="DW6" s="305">
        <f t="shared" si="16"/>
        <v>2</v>
      </c>
      <c r="DX6" s="308">
        <f t="shared" si="16"/>
        <v>2</v>
      </c>
      <c r="DY6" s="305">
        <f t="shared" si="16"/>
        <v>5</v>
      </c>
      <c r="DZ6" s="308">
        <f t="shared" si="16"/>
        <v>1</v>
      </c>
      <c r="EA6" s="307">
        <f t="shared" si="16"/>
        <v>4</v>
      </c>
      <c r="EB6" s="305">
        <f t="shared" si="16"/>
        <v>2</v>
      </c>
      <c r="EC6" s="308">
        <f t="shared" si="16"/>
        <v>3</v>
      </c>
      <c r="ED6" s="305">
        <f t="shared" si="16"/>
        <v>9</v>
      </c>
      <c r="EE6" s="308">
        <f t="shared" si="16"/>
        <v>4</v>
      </c>
      <c r="EF6" s="307">
        <f t="shared" si="16"/>
        <v>1</v>
      </c>
      <c r="EG6" s="305">
        <f t="shared" si="16"/>
        <v>1</v>
      </c>
      <c r="EH6" s="308">
        <f t="shared" si="16"/>
        <v>0</v>
      </c>
      <c r="EI6" s="305">
        <f t="shared" si="16"/>
        <v>2</v>
      </c>
      <c r="EJ6" s="308">
        <f t="shared" si="16"/>
        <v>6</v>
      </c>
      <c r="EK6" s="307">
        <f t="shared" si="16"/>
        <v>4</v>
      </c>
      <c r="EL6" s="305">
        <f t="shared" si="16"/>
        <v>3</v>
      </c>
      <c r="EM6" s="305">
        <f t="shared" si="16"/>
        <v>5</v>
      </c>
      <c r="EN6" s="397">
        <f t="shared" si="16"/>
        <v>1</v>
      </c>
      <c r="EP6" s="377">
        <f>COUNT(EP12:EP67)</f>
        <v>0</v>
      </c>
      <c r="EQ6" s="287">
        <f>ROWS(EQ12:EQ67)-COUNTBLANK(EQ12:EQ67)</f>
        <v>0</v>
      </c>
      <c r="ER6" s="289"/>
      <c r="ET6" s="296"/>
      <c r="EV6" s="289"/>
      <c r="EW6" s="414">
        <f>SUM(EW12:EW67)</f>
        <v>2</v>
      </c>
      <c r="EX6" s="414">
        <f>SUM(EX12:EX67)</f>
        <v>62.5</v>
      </c>
      <c r="EY6" s="415">
        <f>SUM(EY12:EY67)</f>
        <v>0</v>
      </c>
      <c r="EZ6" s="415">
        <f>SUM(EZ12:EZ67)</f>
        <v>0.22</v>
      </c>
      <c r="FA6" s="415">
        <f>SUM(FA12:FA67)</f>
        <v>236.6</v>
      </c>
      <c r="FB6" s="415">
        <f>SUM(FB12:FB67)</f>
        <v>30.9</v>
      </c>
      <c r="FC6" s="415">
        <f>SUM(FC12:FC67)</f>
        <v>37.5</v>
      </c>
      <c r="FD6" s="416">
        <f>SUM(FD12:FD67)</f>
        <v>42</v>
      </c>
      <c r="FE6" s="416">
        <f>SUM(FE12:FE67)</f>
        <v>0</v>
      </c>
      <c r="FF6" s="416">
        <f>SUM(FF12:FF67)</f>
        <v>119.1</v>
      </c>
      <c r="FG6" s="416">
        <f>SUM(FG12:FG67)</f>
        <v>0</v>
      </c>
      <c r="FH6" s="416">
        <f>SUM(FH12:FH67)</f>
        <v>703.4</v>
      </c>
      <c r="FI6" s="416">
        <f>SUM(FI12:FI67)</f>
        <v>83</v>
      </c>
      <c r="FJ6" s="417">
        <f>SUM(FJ12:FJ67)</f>
        <v>0</v>
      </c>
      <c r="FK6" s="418">
        <f>SUM(FK12:FK67)</f>
        <v>224.78</v>
      </c>
      <c r="FL6" s="418">
        <f>SUM(FL12:FL67)</f>
        <v>0</v>
      </c>
      <c r="FM6" s="426">
        <f>SUM(FM12:FM67)</f>
        <v>35</v>
      </c>
      <c r="FN6" s="419">
        <f>SUM(FN12:FN67)</f>
        <v>0</v>
      </c>
      <c r="FP6" s="421">
        <f>SUM(FP12:FP67)</f>
        <v>0</v>
      </c>
      <c r="FQ6" s="422">
        <f>SUM(FQ12:FQ67)</f>
        <v>344.02000000000004</v>
      </c>
      <c r="FR6" s="415">
        <f>SUM(FR12:FR67)</f>
        <v>137.72</v>
      </c>
      <c r="FS6" s="416">
        <f>SUM(FS12:FS67)</f>
        <v>0</v>
      </c>
      <c r="FT6" s="416">
        <f>SUM(FT12:FT67)</f>
        <v>294</v>
      </c>
      <c r="FU6" s="416">
        <f>SUM(FU12:FU67)</f>
        <v>99</v>
      </c>
      <c r="FV6" s="416">
        <f>SUM(FV12:FV67)</f>
        <v>0</v>
      </c>
      <c r="FW6" s="423">
        <f>SUM(FW12:FW67)</f>
        <v>0</v>
      </c>
      <c r="FX6" s="419">
        <f>SUM(FX12:FX67)</f>
        <v>0</v>
      </c>
      <c r="FY6" s="420" t="e">
        <f>SUM(FY12:FY67)</f>
        <v>#VALUE!</v>
      </c>
      <c r="FZ6" s="421">
        <f>SUM(FZ12:FZ67)</f>
        <v>0</v>
      </c>
      <c r="GA6" s="424">
        <f>SUM(GA12:GA67)</f>
        <v>41.33</v>
      </c>
      <c r="GB6" s="424">
        <f>SUM(GB12:GB67)</f>
        <v>19.75</v>
      </c>
      <c r="GC6" s="425">
        <f>SUM(GC12:GC67)</f>
        <v>166.68</v>
      </c>
      <c r="GD6" s="425">
        <f>SUM(GD12:GD67)</f>
        <v>155.6</v>
      </c>
      <c r="GE6" s="425" t="e">
        <f>SUM(GE12:GE67)</f>
        <v>#VALUE!</v>
      </c>
      <c r="GF6" s="425">
        <f>SUM(GF12:GF67)</f>
        <v>177.8</v>
      </c>
      <c r="GG6" s="425">
        <f>SUM(GG12:GG67)</f>
        <v>61.230000000000004</v>
      </c>
      <c r="GH6" s="416">
        <f>SUM(GH12:GH67)</f>
        <v>98</v>
      </c>
      <c r="GI6" s="416">
        <f>SUM(GI12:GI67)</f>
        <v>0</v>
      </c>
      <c r="GJ6" s="426">
        <f>SUM(GJ12:GJ67)</f>
        <v>1.1</v>
      </c>
      <c r="GK6" s="426">
        <f>SUM(GK12:GK67)</f>
        <v>0</v>
      </c>
      <c r="GL6" s="419">
        <f>SUM(GL12:GL67)</f>
        <v>0</v>
      </c>
      <c r="GM6" s="427">
        <f>SUM(GM12:GM67)</f>
        <v>86</v>
      </c>
      <c r="GN6" s="420" t="e">
        <f>SUM(GN12:GN67)</f>
        <v>#VALUE!</v>
      </c>
      <c r="GO6" s="421">
        <f>SUM(GO12:GO67)</f>
        <v>0</v>
      </c>
      <c r="GP6" s="424">
        <f>SUM(GP12:GP67)</f>
        <v>73.6</v>
      </c>
      <c r="GQ6" s="428" t="e">
        <f>SUM(GQ12:GQ67)</f>
        <v>#VALUE!</v>
      </c>
      <c r="GR6" s="429"/>
      <c r="GS6" s="420"/>
      <c r="GT6" s="421">
        <f>SUM(GT12:GT67)</f>
        <v>0</v>
      </c>
      <c r="GU6" s="424">
        <f>SUM(GU12:GU67)</f>
        <v>61.01</v>
      </c>
      <c r="GV6" s="428" t="e">
        <f>SUM(GV12:GV67)</f>
        <v>#VALUE!</v>
      </c>
      <c r="GW6" s="430" t="e">
        <f>SUM(GW12:GW67)</f>
        <v>#VALUE!</v>
      </c>
      <c r="GX6" s="431">
        <f>SUM(GX12:GX67)</f>
        <v>229</v>
      </c>
      <c r="GY6" s="416">
        <f>SUM(GY12:GY67)</f>
        <v>396</v>
      </c>
      <c r="GZ6" s="432" t="e">
        <f>SUM(GZ12:GZ67)</f>
        <v>#VALUE!</v>
      </c>
      <c r="HA6" s="420" t="e">
        <f>SUM(HA12:HA67)</f>
        <v>#VALUE!</v>
      </c>
      <c r="HB6" s="421">
        <f>SUM(HB12:HB67)</f>
        <v>0</v>
      </c>
      <c r="HC6" s="424">
        <f>SUM(HC12:HC67)</f>
        <v>374.06</v>
      </c>
    </row>
    <row r="7" spans="150:171" ht="13.5" thickBot="1">
      <c r="ET7" s="296"/>
      <c r="FN7" s="546">
        <f>SUM(EW6:FN6)</f>
        <v>1576.9999999999998</v>
      </c>
      <c r="FO7" s="547" t="s">
        <v>857</v>
      </c>
    </row>
    <row r="8" spans="2:210" s="213" customFormat="1" ht="13.5" thickBot="1">
      <c r="B8" s="213" t="s">
        <v>840</v>
      </c>
      <c r="D8" s="612" t="s">
        <v>1</v>
      </c>
      <c r="E8" s="613"/>
      <c r="F8" s="321"/>
      <c r="G8" s="623" t="str">
        <f>REPT("R S V P                      ",3)</f>
        <v>R S V P                      R S V P                      R S V P                      </v>
      </c>
      <c r="H8" s="624"/>
      <c r="I8" s="624"/>
      <c r="J8" s="624"/>
      <c r="K8" s="624"/>
      <c r="L8" s="624"/>
      <c r="M8" s="624"/>
      <c r="N8" s="624"/>
      <c r="O8" s="625"/>
      <c r="P8" s="321"/>
      <c r="Q8" s="609" t="s">
        <v>478</v>
      </c>
      <c r="R8" s="610"/>
      <c r="S8" s="611"/>
      <c r="T8" s="321"/>
      <c r="U8" s="626" t="s">
        <v>516</v>
      </c>
      <c r="V8" s="627"/>
      <c r="W8" s="627"/>
      <c r="X8" s="627"/>
      <c r="Y8" s="627"/>
      <c r="Z8" s="627"/>
      <c r="AA8" s="628"/>
      <c r="AB8" s="321"/>
      <c r="AC8" s="614" t="s">
        <v>518</v>
      </c>
      <c r="AD8" s="615"/>
      <c r="AE8" s="615"/>
      <c r="AF8" s="615"/>
      <c r="AG8" s="615"/>
      <c r="AH8" s="615"/>
      <c r="AI8" s="615"/>
      <c r="AJ8" s="615"/>
      <c r="AK8" s="615"/>
      <c r="AL8" s="615"/>
      <c r="AM8" s="615"/>
      <c r="AN8" s="615"/>
      <c r="AO8" s="615"/>
      <c r="AP8" s="615"/>
      <c r="AQ8" s="615"/>
      <c r="AR8" s="615"/>
      <c r="AS8" s="615"/>
      <c r="AT8" s="615"/>
      <c r="AU8" s="616"/>
      <c r="AV8" s="321"/>
      <c r="AW8" s="617" t="s">
        <v>517</v>
      </c>
      <c r="AX8" s="618"/>
      <c r="AY8" s="618"/>
      <c r="AZ8" s="618"/>
      <c r="BA8" s="618"/>
      <c r="BB8" s="618"/>
      <c r="BC8" s="618"/>
      <c r="BD8" s="618"/>
      <c r="BE8" s="619"/>
      <c r="BF8" s="321"/>
      <c r="BG8" s="620" t="s">
        <v>520</v>
      </c>
      <c r="BH8" s="621"/>
      <c r="BI8" s="621"/>
      <c r="BJ8" s="621"/>
      <c r="BK8" s="621"/>
      <c r="BL8" s="621"/>
      <c r="BM8" s="621"/>
      <c r="BN8" s="621"/>
      <c r="BO8" s="621"/>
      <c r="BP8" s="621"/>
      <c r="BQ8" s="621"/>
      <c r="BR8" s="621"/>
      <c r="BS8" s="621"/>
      <c r="BT8" s="622"/>
      <c r="BU8" s="321"/>
      <c r="BV8" s="606" t="s">
        <v>522</v>
      </c>
      <c r="BW8" s="607"/>
      <c r="BX8" s="607"/>
      <c r="BY8" s="608"/>
      <c r="BZ8" s="321"/>
      <c r="CA8" s="609" t="s">
        <v>648</v>
      </c>
      <c r="CB8" s="610"/>
      <c r="CC8" s="610"/>
      <c r="CD8" s="610"/>
      <c r="CE8" s="610"/>
      <c r="CF8" s="610"/>
      <c r="CG8" s="611"/>
      <c r="CH8" s="321"/>
      <c r="CI8" s="614" t="s">
        <v>545</v>
      </c>
      <c r="CJ8" s="615"/>
      <c r="CK8" s="615"/>
      <c r="CL8" s="615"/>
      <c r="CM8" s="615"/>
      <c r="CN8" s="615"/>
      <c r="CO8" s="615"/>
      <c r="CP8" s="615"/>
      <c r="CQ8" s="615"/>
      <c r="CR8" s="615"/>
      <c r="CS8" s="615"/>
      <c r="CT8" s="615"/>
      <c r="CU8" s="615"/>
      <c r="CV8" s="615"/>
      <c r="CW8" s="615"/>
      <c r="CX8" s="615"/>
      <c r="CY8" s="615"/>
      <c r="CZ8" s="616"/>
      <c r="DA8" s="321"/>
      <c r="DB8" s="321"/>
      <c r="DC8" s="606" t="s">
        <v>564</v>
      </c>
      <c r="DD8" s="607"/>
      <c r="DE8" s="607"/>
      <c r="DF8" s="608"/>
      <c r="DG8" s="321"/>
      <c r="DH8" s="614" t="s">
        <v>587</v>
      </c>
      <c r="DI8" s="615"/>
      <c r="DJ8" s="615"/>
      <c r="DK8" s="615"/>
      <c r="DL8" s="615"/>
      <c r="DM8" s="615"/>
      <c r="DN8" s="615"/>
      <c r="DO8" s="615"/>
      <c r="DP8" s="615"/>
      <c r="DQ8" s="615"/>
      <c r="DR8" s="615"/>
      <c r="DS8" s="615"/>
      <c r="DT8" s="615"/>
      <c r="DU8" s="615"/>
      <c r="DV8" s="615"/>
      <c r="DW8" s="615"/>
      <c r="DX8" s="615"/>
      <c r="DY8" s="615"/>
      <c r="DZ8" s="615"/>
      <c r="EA8" s="615"/>
      <c r="EB8" s="615"/>
      <c r="EC8" s="615"/>
      <c r="ED8" s="615"/>
      <c r="EE8" s="615"/>
      <c r="EF8" s="615"/>
      <c r="EG8" s="615"/>
      <c r="EH8" s="615"/>
      <c r="EI8" s="615"/>
      <c r="EJ8" s="615"/>
      <c r="EK8" s="615"/>
      <c r="EL8" s="615"/>
      <c r="EM8" s="615"/>
      <c r="EN8" s="615"/>
      <c r="EO8" s="615"/>
      <c r="EP8" s="615"/>
      <c r="EQ8" s="616"/>
      <c r="ER8" s="321"/>
      <c r="ET8" s="413"/>
      <c r="EV8" s="321"/>
      <c r="EW8" s="614" t="s">
        <v>518</v>
      </c>
      <c r="EX8" s="615"/>
      <c r="EY8" s="615"/>
      <c r="EZ8" s="615"/>
      <c r="FA8" s="615"/>
      <c r="FB8" s="615"/>
      <c r="FC8" s="615"/>
      <c r="FD8" s="615"/>
      <c r="FE8" s="615"/>
      <c r="FF8" s="615"/>
      <c r="FG8" s="615"/>
      <c r="FH8" s="615"/>
      <c r="FI8" s="615"/>
      <c r="FJ8" s="615"/>
      <c r="FK8" s="615"/>
      <c r="FL8" s="615"/>
      <c r="FM8" s="615"/>
      <c r="FN8" s="615"/>
      <c r="FO8" s="616"/>
      <c r="FP8" s="321"/>
      <c r="FQ8" s="617" t="s">
        <v>517</v>
      </c>
      <c r="FR8" s="618"/>
      <c r="FS8" s="618"/>
      <c r="FT8" s="618"/>
      <c r="FU8" s="618"/>
      <c r="FV8" s="618"/>
      <c r="FW8" s="618"/>
      <c r="FX8" s="618"/>
      <c r="FY8" s="619"/>
      <c r="FZ8" s="321"/>
      <c r="GA8" s="620" t="s">
        <v>520</v>
      </c>
      <c r="GB8" s="621"/>
      <c r="GC8" s="621"/>
      <c r="GD8" s="621"/>
      <c r="GE8" s="621"/>
      <c r="GF8" s="621"/>
      <c r="GG8" s="621"/>
      <c r="GH8" s="621"/>
      <c r="GI8" s="621"/>
      <c r="GJ8" s="621"/>
      <c r="GK8" s="621"/>
      <c r="GL8" s="621"/>
      <c r="GM8" s="621"/>
      <c r="GN8" s="622"/>
      <c r="GO8" s="321"/>
      <c r="GP8" s="606" t="s">
        <v>522</v>
      </c>
      <c r="GQ8" s="607"/>
      <c r="GR8" s="607"/>
      <c r="GS8" s="608"/>
      <c r="GT8" s="321"/>
      <c r="GU8" s="609" t="s">
        <v>544</v>
      </c>
      <c r="GV8" s="610"/>
      <c r="GW8" s="610"/>
      <c r="GX8" s="610"/>
      <c r="GY8" s="610"/>
      <c r="GZ8" s="610"/>
      <c r="HA8" s="611"/>
      <c r="HB8" s="321"/>
    </row>
    <row r="9" ht="12.75">
      <c r="ET9" s="296"/>
    </row>
    <row r="10" spans="2:211" s="109" customFormat="1" ht="173.25">
      <c r="B10" s="533"/>
      <c r="D10" s="322" t="s">
        <v>1</v>
      </c>
      <c r="E10" s="323" t="s">
        <v>9</v>
      </c>
      <c r="F10" s="290"/>
      <c r="G10" s="324" t="s">
        <v>468</v>
      </c>
      <c r="H10" s="324" t="s">
        <v>469</v>
      </c>
      <c r="I10" s="325" t="s">
        <v>470</v>
      </c>
      <c r="J10" s="281" t="s">
        <v>480</v>
      </c>
      <c r="K10" s="409" t="s">
        <v>481</v>
      </c>
      <c r="L10" s="409" t="s">
        <v>482</v>
      </c>
      <c r="M10" s="282" t="s">
        <v>483</v>
      </c>
      <c r="N10" s="282" t="s">
        <v>484</v>
      </c>
      <c r="O10" s="433" t="s">
        <v>485</v>
      </c>
      <c r="P10" s="290"/>
      <c r="Q10" s="328" t="s">
        <v>478</v>
      </c>
      <c r="R10" s="328" t="s">
        <v>561</v>
      </c>
      <c r="S10" s="328" t="s">
        <v>479</v>
      </c>
      <c r="T10" s="290"/>
      <c r="U10" s="170" t="s">
        <v>617</v>
      </c>
      <c r="V10" s="285" t="s">
        <v>487</v>
      </c>
      <c r="W10" s="170" t="s">
        <v>488</v>
      </c>
      <c r="X10" s="381" t="s">
        <v>618</v>
      </c>
      <c r="Y10" s="206" t="s">
        <v>33</v>
      </c>
      <c r="Z10" s="381" t="s">
        <v>619</v>
      </c>
      <c r="AA10" s="283" t="s">
        <v>489</v>
      </c>
      <c r="AB10" s="290"/>
      <c r="AC10" s="329" t="s">
        <v>620</v>
      </c>
      <c r="AD10" s="329" t="s">
        <v>490</v>
      </c>
      <c r="AE10" s="330" t="s">
        <v>491</v>
      </c>
      <c r="AF10" s="330" t="s">
        <v>492</v>
      </c>
      <c r="AG10" s="330" t="s">
        <v>493</v>
      </c>
      <c r="AH10" s="330" t="s">
        <v>494</v>
      </c>
      <c r="AI10" s="330" t="s">
        <v>495</v>
      </c>
      <c r="AJ10" s="331" t="s">
        <v>496</v>
      </c>
      <c r="AK10" s="331" t="s">
        <v>497</v>
      </c>
      <c r="AL10" s="331" t="s">
        <v>498</v>
      </c>
      <c r="AM10" s="331" t="s">
        <v>499</v>
      </c>
      <c r="AN10" s="331" t="s">
        <v>658</v>
      </c>
      <c r="AO10" s="331" t="s">
        <v>501</v>
      </c>
      <c r="AP10" s="332" t="s">
        <v>502</v>
      </c>
      <c r="AQ10" s="333" t="s">
        <v>503</v>
      </c>
      <c r="AR10" s="333" t="s">
        <v>504</v>
      </c>
      <c r="AS10" s="551" t="s">
        <v>858</v>
      </c>
      <c r="AT10" s="334" t="s">
        <v>505</v>
      </c>
      <c r="AU10" s="283" t="s">
        <v>506</v>
      </c>
      <c r="AV10" s="290"/>
      <c r="AW10" s="335" t="s">
        <v>507</v>
      </c>
      <c r="AX10" s="330" t="s">
        <v>508</v>
      </c>
      <c r="AY10" s="331" t="s">
        <v>509</v>
      </c>
      <c r="AZ10" s="331" t="s">
        <v>511</v>
      </c>
      <c r="BA10" s="331" t="s">
        <v>513</v>
      </c>
      <c r="BB10" s="331" t="s">
        <v>512</v>
      </c>
      <c r="BC10" s="336" t="s">
        <v>510</v>
      </c>
      <c r="BD10" s="334" t="s">
        <v>514</v>
      </c>
      <c r="BE10" s="283" t="s">
        <v>515</v>
      </c>
      <c r="BF10" s="290"/>
      <c r="BG10" s="337" t="s">
        <v>529</v>
      </c>
      <c r="BH10" s="337" t="s">
        <v>530</v>
      </c>
      <c r="BI10" s="330" t="s">
        <v>531</v>
      </c>
      <c r="BJ10" s="330" t="s">
        <v>532</v>
      </c>
      <c r="BK10" s="330" t="s">
        <v>533</v>
      </c>
      <c r="BL10" s="330" t="s">
        <v>534</v>
      </c>
      <c r="BM10" s="330" t="s">
        <v>535</v>
      </c>
      <c r="BN10" s="331" t="s">
        <v>536</v>
      </c>
      <c r="BO10" s="331" t="s">
        <v>537</v>
      </c>
      <c r="BP10" s="338" t="s">
        <v>538</v>
      </c>
      <c r="BQ10" s="338" t="s">
        <v>539</v>
      </c>
      <c r="BR10" s="334" t="s">
        <v>540</v>
      </c>
      <c r="BS10" s="339" t="s">
        <v>521</v>
      </c>
      <c r="BT10" s="283" t="s">
        <v>519</v>
      </c>
      <c r="BU10" s="290"/>
      <c r="BV10" s="337" t="s">
        <v>523</v>
      </c>
      <c r="BW10" s="328" t="s">
        <v>524</v>
      </c>
      <c r="BX10" s="206" t="s">
        <v>525</v>
      </c>
      <c r="BY10" s="283" t="s">
        <v>526</v>
      </c>
      <c r="BZ10" s="290"/>
      <c r="CA10" s="337" t="s">
        <v>562</v>
      </c>
      <c r="CB10" s="328" t="s">
        <v>541</v>
      </c>
      <c r="CC10" s="285" t="s">
        <v>542</v>
      </c>
      <c r="CD10" s="383" t="s">
        <v>595</v>
      </c>
      <c r="CE10" s="331" t="s">
        <v>596</v>
      </c>
      <c r="CF10" s="386" t="s">
        <v>597</v>
      </c>
      <c r="CG10" s="283" t="s">
        <v>651</v>
      </c>
      <c r="CH10" s="290"/>
      <c r="CI10" s="337" t="s">
        <v>546</v>
      </c>
      <c r="CJ10" s="334" t="s">
        <v>547</v>
      </c>
      <c r="CK10" s="283" t="s">
        <v>549</v>
      </c>
      <c r="CL10" s="337" t="s">
        <v>552</v>
      </c>
      <c r="CM10" s="334" t="s">
        <v>551</v>
      </c>
      <c r="CN10" s="337" t="s">
        <v>550</v>
      </c>
      <c r="CO10" s="334" t="s">
        <v>553</v>
      </c>
      <c r="CP10" s="283" t="s">
        <v>548</v>
      </c>
      <c r="CQ10" s="334" t="s">
        <v>554</v>
      </c>
      <c r="CR10" s="337" t="s">
        <v>555</v>
      </c>
      <c r="CS10" s="334" t="s">
        <v>556</v>
      </c>
      <c r="CT10" s="337" t="s">
        <v>563</v>
      </c>
      <c r="CU10" s="334" t="s">
        <v>557</v>
      </c>
      <c r="CV10" s="337" t="s">
        <v>558</v>
      </c>
      <c r="CW10" s="283" t="s">
        <v>559</v>
      </c>
      <c r="CX10" s="383" t="s">
        <v>599</v>
      </c>
      <c r="CY10" s="331" t="s">
        <v>600</v>
      </c>
      <c r="CZ10" s="376" t="s">
        <v>560</v>
      </c>
      <c r="DA10" s="290"/>
      <c r="DB10" s="290"/>
      <c r="DC10" s="383" t="s">
        <v>602</v>
      </c>
      <c r="DD10" s="331" t="s">
        <v>603</v>
      </c>
      <c r="DE10" s="283" t="s">
        <v>565</v>
      </c>
      <c r="DF10" s="284" t="s">
        <v>606</v>
      </c>
      <c r="DG10" s="290"/>
      <c r="DH10" s="337" t="s">
        <v>566</v>
      </c>
      <c r="DI10" s="334" t="s">
        <v>607</v>
      </c>
      <c r="DJ10" s="337" t="s">
        <v>608</v>
      </c>
      <c r="DK10" s="334" t="s">
        <v>567</v>
      </c>
      <c r="DL10" s="338" t="s">
        <v>568</v>
      </c>
      <c r="DM10" s="337" t="s">
        <v>569</v>
      </c>
      <c r="DN10" s="334" t="s">
        <v>570</v>
      </c>
      <c r="DO10" s="337" t="s">
        <v>609</v>
      </c>
      <c r="DP10" s="334" t="s">
        <v>571</v>
      </c>
      <c r="DQ10" s="338" t="s">
        <v>572</v>
      </c>
      <c r="DR10" s="337" t="s">
        <v>610</v>
      </c>
      <c r="DS10" s="334" t="s">
        <v>573</v>
      </c>
      <c r="DT10" s="337" t="s">
        <v>611</v>
      </c>
      <c r="DU10" s="334" t="s">
        <v>574</v>
      </c>
      <c r="DV10" s="338" t="s">
        <v>575</v>
      </c>
      <c r="DW10" s="337" t="s">
        <v>576</v>
      </c>
      <c r="DX10" s="334" t="s">
        <v>577</v>
      </c>
      <c r="DY10" s="337" t="s">
        <v>579</v>
      </c>
      <c r="DZ10" s="334" t="s">
        <v>578</v>
      </c>
      <c r="EA10" s="338" t="s">
        <v>580</v>
      </c>
      <c r="EB10" s="337" t="s">
        <v>581</v>
      </c>
      <c r="EC10" s="334" t="s">
        <v>582</v>
      </c>
      <c r="ED10" s="337" t="s">
        <v>583</v>
      </c>
      <c r="EE10" s="334" t="s">
        <v>584</v>
      </c>
      <c r="EF10" s="338" t="s">
        <v>585</v>
      </c>
      <c r="EG10" s="337" t="s">
        <v>586</v>
      </c>
      <c r="EH10" s="334" t="s">
        <v>612</v>
      </c>
      <c r="EI10" s="337" t="s">
        <v>588</v>
      </c>
      <c r="EJ10" s="334" t="s">
        <v>589</v>
      </c>
      <c r="EK10" s="338" t="s">
        <v>590</v>
      </c>
      <c r="EL10" s="334" t="s">
        <v>591</v>
      </c>
      <c r="EM10" s="337" t="s">
        <v>592</v>
      </c>
      <c r="EN10" s="388" t="s">
        <v>605</v>
      </c>
      <c r="EO10" s="405" t="s">
        <v>616</v>
      </c>
      <c r="EP10" s="376" t="s">
        <v>593</v>
      </c>
      <c r="EQ10" s="283" t="s">
        <v>594</v>
      </c>
      <c r="ER10" s="290"/>
      <c r="ET10" s="116"/>
      <c r="EV10" s="290"/>
      <c r="EW10" s="329" t="s">
        <v>620</v>
      </c>
      <c r="EX10" s="329" t="s">
        <v>490</v>
      </c>
      <c r="EY10" s="330" t="s">
        <v>491</v>
      </c>
      <c r="EZ10" s="330" t="s">
        <v>492</v>
      </c>
      <c r="FA10" s="330" t="s">
        <v>493</v>
      </c>
      <c r="FB10" s="330" t="s">
        <v>494</v>
      </c>
      <c r="FC10" s="330" t="s">
        <v>495</v>
      </c>
      <c r="FD10" s="331" t="s">
        <v>496</v>
      </c>
      <c r="FE10" s="331" t="s">
        <v>497</v>
      </c>
      <c r="FF10" s="331" t="s">
        <v>498</v>
      </c>
      <c r="FG10" s="331" t="s">
        <v>499</v>
      </c>
      <c r="FH10" s="331" t="s">
        <v>500</v>
      </c>
      <c r="FI10" s="331" t="s">
        <v>501</v>
      </c>
      <c r="FJ10" s="332" t="s">
        <v>502</v>
      </c>
      <c r="FK10" s="333" t="s">
        <v>503</v>
      </c>
      <c r="FL10" s="333" t="s">
        <v>504</v>
      </c>
      <c r="FM10" s="551" t="s">
        <v>858</v>
      </c>
      <c r="FN10" s="334" t="s">
        <v>505</v>
      </c>
      <c r="FO10" s="283" t="s">
        <v>506</v>
      </c>
      <c r="FP10" s="290"/>
      <c r="FQ10" s="335" t="s">
        <v>507</v>
      </c>
      <c r="FR10" s="330" t="s">
        <v>508</v>
      </c>
      <c r="FS10" s="331" t="s">
        <v>509</v>
      </c>
      <c r="FT10" s="331" t="s">
        <v>511</v>
      </c>
      <c r="FU10" s="331" t="s">
        <v>513</v>
      </c>
      <c r="FV10" s="331" t="s">
        <v>512</v>
      </c>
      <c r="FW10" s="336" t="s">
        <v>510</v>
      </c>
      <c r="FX10" s="334" t="s">
        <v>514</v>
      </c>
      <c r="FY10" s="283" t="s">
        <v>515</v>
      </c>
      <c r="FZ10" s="290"/>
      <c r="GA10" s="337" t="s">
        <v>529</v>
      </c>
      <c r="GB10" s="337" t="s">
        <v>530</v>
      </c>
      <c r="GC10" s="330" t="s">
        <v>531</v>
      </c>
      <c r="GD10" s="330" t="s">
        <v>532</v>
      </c>
      <c r="GE10" s="330" t="s">
        <v>533</v>
      </c>
      <c r="GF10" s="330" t="s">
        <v>534</v>
      </c>
      <c r="GG10" s="330" t="s">
        <v>535</v>
      </c>
      <c r="GH10" s="331" t="s">
        <v>536</v>
      </c>
      <c r="GI10" s="331" t="s">
        <v>537</v>
      </c>
      <c r="GJ10" s="338" t="s">
        <v>538</v>
      </c>
      <c r="GK10" s="338" t="s">
        <v>539</v>
      </c>
      <c r="GL10" s="334" t="s">
        <v>540</v>
      </c>
      <c r="GM10" s="339" t="s">
        <v>521</v>
      </c>
      <c r="GN10" s="283" t="s">
        <v>519</v>
      </c>
      <c r="GO10" s="290"/>
      <c r="GP10" s="337" t="s">
        <v>523</v>
      </c>
      <c r="GQ10" s="328" t="s">
        <v>524</v>
      </c>
      <c r="GR10" s="206" t="s">
        <v>525</v>
      </c>
      <c r="GS10" s="283" t="s">
        <v>526</v>
      </c>
      <c r="GT10" s="290"/>
      <c r="GU10" s="337" t="s">
        <v>562</v>
      </c>
      <c r="GV10" s="328" t="s">
        <v>541</v>
      </c>
      <c r="GW10" s="285" t="s">
        <v>542</v>
      </c>
      <c r="GX10" s="383" t="s">
        <v>595</v>
      </c>
      <c r="GY10" s="331" t="s">
        <v>596</v>
      </c>
      <c r="GZ10" s="386" t="s">
        <v>597</v>
      </c>
      <c r="HA10" s="283" t="s">
        <v>543</v>
      </c>
      <c r="HB10" s="290"/>
      <c r="HC10" s="337" t="s">
        <v>546</v>
      </c>
    </row>
    <row r="11" spans="2:211" s="109" customFormat="1" ht="12.75">
      <c r="B11" s="533"/>
      <c r="D11" s="322"/>
      <c r="E11" s="323"/>
      <c r="F11" s="290"/>
      <c r="G11" s="324"/>
      <c r="H11" s="324"/>
      <c r="I11" s="325"/>
      <c r="J11" s="281"/>
      <c r="K11" s="326"/>
      <c r="L11" s="326"/>
      <c r="M11" s="282"/>
      <c r="N11" s="282"/>
      <c r="O11" s="327"/>
      <c r="P11" s="290"/>
      <c r="Q11" s="328"/>
      <c r="R11" s="328"/>
      <c r="S11" s="328"/>
      <c r="T11" s="290"/>
      <c r="U11" s="170"/>
      <c r="V11" s="285"/>
      <c r="W11" s="170"/>
      <c r="X11" s="381"/>
      <c r="Y11" s="206"/>
      <c r="Z11" s="381"/>
      <c r="AA11" s="283"/>
      <c r="AB11" s="290"/>
      <c r="AC11" s="329"/>
      <c r="AD11" s="329"/>
      <c r="AE11" s="330"/>
      <c r="AF11" s="330"/>
      <c r="AG11" s="330"/>
      <c r="AH11" s="330"/>
      <c r="AI11" s="330"/>
      <c r="AJ11" s="331"/>
      <c r="AK11" s="331"/>
      <c r="AL11" s="331"/>
      <c r="AM11" s="331"/>
      <c r="AN11" s="331"/>
      <c r="AO11" s="331"/>
      <c r="AP11" s="332"/>
      <c r="AQ11" s="333"/>
      <c r="AR11" s="333"/>
      <c r="AS11" s="338"/>
      <c r="AT11" s="334"/>
      <c r="AU11" s="283"/>
      <c r="AV11" s="290"/>
      <c r="AW11" s="335"/>
      <c r="AX11" s="330"/>
      <c r="AY11" s="331"/>
      <c r="AZ11" s="331"/>
      <c r="BA11" s="331"/>
      <c r="BB11" s="331"/>
      <c r="BC11" s="336"/>
      <c r="BD11" s="334"/>
      <c r="BE11" s="283"/>
      <c r="BF11" s="290"/>
      <c r="BG11" s="337"/>
      <c r="BH11" s="337"/>
      <c r="BI11" s="330"/>
      <c r="BJ11" s="330"/>
      <c r="BK11" s="330"/>
      <c r="BL11" s="330"/>
      <c r="BM11" s="330"/>
      <c r="BN11" s="331"/>
      <c r="BO11" s="331"/>
      <c r="BP11" s="338"/>
      <c r="BQ11" s="338"/>
      <c r="BR11" s="334"/>
      <c r="BS11" s="339"/>
      <c r="BT11" s="283"/>
      <c r="BU11" s="290"/>
      <c r="BV11" s="337"/>
      <c r="BW11" s="328"/>
      <c r="BX11" s="206"/>
      <c r="BY11" s="283"/>
      <c r="BZ11" s="290"/>
      <c r="CA11" s="337"/>
      <c r="CB11" s="328"/>
      <c r="CC11" s="285"/>
      <c r="CD11" s="383"/>
      <c r="CE11" s="331"/>
      <c r="CF11" s="386"/>
      <c r="CG11" s="283"/>
      <c r="CH11" s="290"/>
      <c r="CI11" s="337"/>
      <c r="CJ11" s="334"/>
      <c r="CK11" s="283"/>
      <c r="CL11" s="337"/>
      <c r="CM11" s="334"/>
      <c r="CN11" s="337"/>
      <c r="CO11" s="334"/>
      <c r="CP11" s="283"/>
      <c r="CQ11" s="334"/>
      <c r="CR11" s="337"/>
      <c r="CS11" s="334"/>
      <c r="CT11" s="337"/>
      <c r="CU11" s="334"/>
      <c r="CV11" s="337"/>
      <c r="CW11" s="283"/>
      <c r="CX11" s="383"/>
      <c r="CY11" s="331"/>
      <c r="CZ11" s="284"/>
      <c r="DA11" s="290"/>
      <c r="DB11" s="290"/>
      <c r="DC11" s="383"/>
      <c r="DD11" s="331"/>
      <c r="DE11" s="283"/>
      <c r="DF11" s="284"/>
      <c r="DG11" s="290"/>
      <c r="DH11" s="337"/>
      <c r="DI11" s="334"/>
      <c r="DJ11" s="337"/>
      <c r="DK11" s="334"/>
      <c r="DL11" s="338"/>
      <c r="DM11" s="337"/>
      <c r="DN11" s="334"/>
      <c r="DO11" s="337"/>
      <c r="DP11" s="334"/>
      <c r="DQ11" s="338"/>
      <c r="DR11" s="337"/>
      <c r="DS11" s="334"/>
      <c r="DT11" s="337"/>
      <c r="DU11" s="334"/>
      <c r="DV11" s="338"/>
      <c r="DW11" s="337"/>
      <c r="DX11" s="334"/>
      <c r="DY11" s="337"/>
      <c r="DZ11" s="334"/>
      <c r="EA11" s="338"/>
      <c r="EB11" s="337"/>
      <c r="EC11" s="334"/>
      <c r="ED11" s="337"/>
      <c r="EE11" s="334"/>
      <c r="EF11" s="338"/>
      <c r="EG11" s="337"/>
      <c r="EH11" s="334"/>
      <c r="EI11" s="337"/>
      <c r="EJ11" s="334"/>
      <c r="EK11" s="338"/>
      <c r="EL11" s="334"/>
      <c r="EM11" s="337"/>
      <c r="EN11" s="388"/>
      <c r="EO11" s="333"/>
      <c r="EP11" s="376"/>
      <c r="EQ11" s="283"/>
      <c r="ER11" s="290"/>
      <c r="ET11" s="116"/>
      <c r="EV11" s="290"/>
      <c r="EW11" s="329"/>
      <c r="EX11" s="329"/>
      <c r="EY11" s="330"/>
      <c r="EZ11" s="330"/>
      <c r="FA11" s="330"/>
      <c r="FB11" s="330"/>
      <c r="FC11" s="330"/>
      <c r="FD11" s="331"/>
      <c r="FE11" s="331"/>
      <c r="FF11" s="331"/>
      <c r="FG11" s="331"/>
      <c r="FH11" s="331"/>
      <c r="FI11" s="331"/>
      <c r="FJ11" s="332"/>
      <c r="FK11" s="333"/>
      <c r="FL11" s="333"/>
      <c r="FM11" s="338"/>
      <c r="FN11" s="334"/>
      <c r="FO11" s="283"/>
      <c r="FP11" s="290"/>
      <c r="FQ11" s="335"/>
      <c r="FR11" s="330"/>
      <c r="FS11" s="331"/>
      <c r="FT11" s="331"/>
      <c r="FU11" s="331"/>
      <c r="FV11" s="331"/>
      <c r="FW11" s="336"/>
      <c r="FX11" s="334"/>
      <c r="FY11" s="283"/>
      <c r="FZ11" s="290"/>
      <c r="GA11" s="337"/>
      <c r="GB11" s="337"/>
      <c r="GC11" s="330"/>
      <c r="GD11" s="330"/>
      <c r="GE11" s="330"/>
      <c r="GF11" s="330"/>
      <c r="GG11" s="330"/>
      <c r="GH11" s="331"/>
      <c r="GI11" s="331"/>
      <c r="GJ11" s="338"/>
      <c r="GK11" s="338"/>
      <c r="GL11" s="334"/>
      <c r="GM11" s="339"/>
      <c r="GN11" s="283"/>
      <c r="GO11" s="290"/>
      <c r="GP11" s="337"/>
      <c r="GQ11" s="328"/>
      <c r="GR11" s="206"/>
      <c r="GS11" s="283"/>
      <c r="GT11" s="290"/>
      <c r="GU11" s="337"/>
      <c r="GV11" s="328"/>
      <c r="GW11" s="285"/>
      <c r="GX11" s="383"/>
      <c r="GY11" s="331"/>
      <c r="GZ11" s="386"/>
      <c r="HA11" s="283"/>
      <c r="HB11" s="290"/>
      <c r="HC11" s="337"/>
    </row>
    <row r="12" spans="2:211" s="480" customFormat="1" ht="9.75">
      <c r="B12" s="534"/>
      <c r="D12" s="474"/>
      <c r="E12" s="475"/>
      <c r="F12" s="476"/>
      <c r="G12" s="477"/>
      <c r="H12" s="477"/>
      <c r="I12" s="477"/>
      <c r="J12" s="475"/>
      <c r="K12" s="478"/>
      <c r="L12" s="478"/>
      <c r="M12" s="479"/>
      <c r="N12" s="479"/>
      <c r="O12" s="476"/>
      <c r="P12" s="476"/>
      <c r="Q12" s="476"/>
      <c r="R12" s="476"/>
      <c r="S12" s="476"/>
      <c r="T12" s="476"/>
      <c r="U12" s="476"/>
      <c r="V12" s="476"/>
      <c r="W12" s="476"/>
      <c r="X12" s="476"/>
      <c r="Y12" s="476"/>
      <c r="Z12" s="476"/>
      <c r="AA12" s="476"/>
      <c r="AB12" s="476"/>
      <c r="AC12" s="476"/>
      <c r="AD12" s="476"/>
      <c r="AE12" s="476"/>
      <c r="AF12" s="476"/>
      <c r="AG12" s="476"/>
      <c r="AH12" s="476"/>
      <c r="AI12" s="476"/>
      <c r="AJ12" s="476"/>
      <c r="AK12" s="476"/>
      <c r="AL12" s="476"/>
      <c r="AM12" s="476"/>
      <c r="AN12" s="476"/>
      <c r="AO12" s="476"/>
      <c r="AP12" s="476"/>
      <c r="AQ12" s="476"/>
      <c r="AR12" s="476"/>
      <c r="AS12" s="476"/>
      <c r="AT12" s="476"/>
      <c r="AU12" s="476"/>
      <c r="AV12" s="476"/>
      <c r="AW12" s="476"/>
      <c r="AX12" s="476"/>
      <c r="AY12" s="476"/>
      <c r="AZ12" s="476"/>
      <c r="BA12" s="476"/>
      <c r="BB12" s="476"/>
      <c r="BC12" s="476"/>
      <c r="BD12" s="476"/>
      <c r="BE12" s="476"/>
      <c r="BF12" s="476"/>
      <c r="BG12" s="476"/>
      <c r="BH12" s="476"/>
      <c r="BI12" s="476"/>
      <c r="BJ12" s="476"/>
      <c r="BK12" s="476"/>
      <c r="BL12" s="476"/>
      <c r="BM12" s="476"/>
      <c r="BN12" s="476"/>
      <c r="BO12" s="476"/>
      <c r="BP12" s="476"/>
      <c r="BQ12" s="476"/>
      <c r="BR12" s="476"/>
      <c r="BS12" s="476"/>
      <c r="BT12" s="476"/>
      <c r="BU12" s="476"/>
      <c r="BV12" s="476"/>
      <c r="BW12" s="476"/>
      <c r="BX12" s="476"/>
      <c r="BY12" s="476"/>
      <c r="BZ12" s="476"/>
      <c r="CA12" s="476"/>
      <c r="CB12" s="476"/>
      <c r="CC12" s="476"/>
      <c r="CD12" s="476"/>
      <c r="CE12" s="476"/>
      <c r="CF12" s="476"/>
      <c r="CG12" s="476"/>
      <c r="CH12" s="476"/>
      <c r="CI12" s="476"/>
      <c r="CJ12" s="476"/>
      <c r="CK12" s="476"/>
      <c r="CL12" s="476"/>
      <c r="CM12" s="476"/>
      <c r="CN12" s="476"/>
      <c r="CO12" s="476"/>
      <c r="CP12" s="476"/>
      <c r="CQ12" s="476"/>
      <c r="CR12" s="476"/>
      <c r="CS12" s="476"/>
      <c r="CT12" s="476"/>
      <c r="CU12" s="476"/>
      <c r="CV12" s="476"/>
      <c r="CW12" s="476"/>
      <c r="CX12" s="476"/>
      <c r="CY12" s="476"/>
      <c r="CZ12" s="476"/>
      <c r="DA12" s="476"/>
      <c r="DB12" s="476"/>
      <c r="DC12" s="476"/>
      <c r="DD12" s="476"/>
      <c r="DE12" s="476"/>
      <c r="DF12" s="476"/>
      <c r="DG12" s="476"/>
      <c r="DH12" s="476"/>
      <c r="DI12" s="476"/>
      <c r="DJ12" s="476"/>
      <c r="DK12" s="476"/>
      <c r="DL12" s="476"/>
      <c r="DM12" s="476"/>
      <c r="DN12" s="476"/>
      <c r="DO12" s="476"/>
      <c r="DP12" s="476"/>
      <c r="DQ12" s="476"/>
      <c r="DR12" s="476"/>
      <c r="DS12" s="476"/>
      <c r="DT12" s="476"/>
      <c r="DU12" s="476"/>
      <c r="DV12" s="476"/>
      <c r="DW12" s="476"/>
      <c r="DX12" s="476"/>
      <c r="DY12" s="476"/>
      <c r="DZ12" s="476"/>
      <c r="EA12" s="476"/>
      <c r="EB12" s="476"/>
      <c r="EC12" s="476"/>
      <c r="ED12" s="476"/>
      <c r="EE12" s="476"/>
      <c r="EF12" s="476"/>
      <c r="EG12" s="476"/>
      <c r="EH12" s="476"/>
      <c r="EI12" s="476"/>
      <c r="EJ12" s="476"/>
      <c r="EK12" s="476"/>
      <c r="EL12" s="476"/>
      <c r="EM12" s="476"/>
      <c r="EN12" s="476"/>
      <c r="EO12" s="476"/>
      <c r="EP12" s="476"/>
      <c r="EQ12" s="476"/>
      <c r="ER12" s="476"/>
      <c r="ET12" s="477"/>
      <c r="EV12" s="476"/>
      <c r="EW12" s="476"/>
      <c r="EX12" s="476"/>
      <c r="EY12" s="476"/>
      <c r="EZ12" s="476"/>
      <c r="FA12" s="476"/>
      <c r="FB12" s="476"/>
      <c r="FC12" s="476"/>
      <c r="FD12" s="476"/>
      <c r="FE12" s="476"/>
      <c r="FF12" s="476"/>
      <c r="FG12" s="476"/>
      <c r="FH12" s="476"/>
      <c r="FI12" s="476"/>
      <c r="FJ12" s="476"/>
      <c r="FK12" s="476"/>
      <c r="FL12" s="476"/>
      <c r="FM12" s="476"/>
      <c r="FN12" s="476"/>
      <c r="FO12" s="476"/>
      <c r="FP12" s="476"/>
      <c r="FQ12" s="476"/>
      <c r="FR12" s="476"/>
      <c r="FS12" s="476"/>
      <c r="FT12" s="476"/>
      <c r="FU12" s="476"/>
      <c r="FV12" s="476"/>
      <c r="FW12" s="476"/>
      <c r="FX12" s="476"/>
      <c r="FY12" s="476"/>
      <c r="FZ12" s="476"/>
      <c r="GA12" s="476"/>
      <c r="GB12" s="476"/>
      <c r="GC12" s="476"/>
      <c r="GD12" s="476"/>
      <c r="GE12" s="476"/>
      <c r="GF12" s="476"/>
      <c r="GG12" s="476"/>
      <c r="GH12" s="476"/>
      <c r="GI12" s="476"/>
      <c r="GJ12" s="476"/>
      <c r="GK12" s="476"/>
      <c r="GL12" s="476"/>
      <c r="GM12" s="476"/>
      <c r="GN12" s="476"/>
      <c r="GO12" s="476"/>
      <c r="GP12" s="476"/>
      <c r="GQ12" s="476"/>
      <c r="GR12" s="476"/>
      <c r="GS12" s="476"/>
      <c r="GT12" s="476"/>
      <c r="GU12" s="476"/>
      <c r="GV12" s="476"/>
      <c r="GW12" s="476"/>
      <c r="GX12" s="476"/>
      <c r="GY12" s="476"/>
      <c r="GZ12" s="476"/>
      <c r="HA12" s="476"/>
      <c r="HB12" s="476"/>
      <c r="HC12" s="476"/>
    </row>
    <row r="13" spans="2:211" ht="12.75">
      <c r="B13" s="535" t="s">
        <v>841</v>
      </c>
      <c r="D13" s="340" t="s">
        <v>5</v>
      </c>
      <c r="E13" s="291" t="s">
        <v>267</v>
      </c>
      <c r="F13" s="229"/>
      <c r="J13" s="341"/>
      <c r="K13" s="237"/>
      <c r="L13" s="237"/>
      <c r="M13" s="341"/>
      <c r="N13" s="341"/>
      <c r="O13" s="342"/>
      <c r="P13" s="229"/>
      <c r="Q13" s="343">
        <v>1</v>
      </c>
      <c r="R13" s="343">
        <v>2</v>
      </c>
      <c r="S13" s="344">
        <v>0</v>
      </c>
      <c r="T13" s="229"/>
      <c r="U13" s="554">
        <v>185</v>
      </c>
      <c r="V13" s="554">
        <v>3</v>
      </c>
      <c r="W13" s="554">
        <v>7</v>
      </c>
      <c r="X13" s="382">
        <f aca="true" t="shared" si="17" ref="X13:X58">IF(OR(W13="",W13=0),"",RANK(W13,W$12:W$67,))</f>
        <v>28</v>
      </c>
      <c r="Y13" s="223">
        <f aca="true" t="shared" si="18" ref="Y13:Y58">IF(SUM(V13:W13)=0,"",SUM(V13:W13)/U13)</f>
        <v>0.05405405405405406</v>
      </c>
      <c r="Z13" s="382">
        <f aca="true" t="shared" si="19" ref="Z13:Z58">IF(OR(Y13="",Y13=0),"",RANK(Y13,Y$12:Y$67,))</f>
        <v>20</v>
      </c>
      <c r="AA13" s="342"/>
      <c r="AB13" s="229"/>
      <c r="AC13" s="187"/>
      <c r="AD13" s="187"/>
      <c r="AE13" s="187"/>
      <c r="AF13" s="187"/>
      <c r="AG13" s="538">
        <v>1</v>
      </c>
      <c r="AH13" s="187"/>
      <c r="AI13" s="187"/>
      <c r="AJ13" s="187"/>
      <c r="AK13" s="187"/>
      <c r="AL13" s="187"/>
      <c r="AM13" s="187"/>
      <c r="AN13" s="187"/>
      <c r="AO13" s="187"/>
      <c r="AP13" s="187"/>
      <c r="AQ13" s="187"/>
      <c r="AR13" s="187"/>
      <c r="AS13" s="187"/>
      <c r="AT13" s="187"/>
      <c r="AU13" s="342"/>
      <c r="AV13" s="229"/>
      <c r="AW13" s="187"/>
      <c r="AX13" s="187"/>
      <c r="AY13" s="187"/>
      <c r="AZ13" s="187"/>
      <c r="BA13" s="187"/>
      <c r="BB13" s="187"/>
      <c r="BC13" s="187"/>
      <c r="BD13" s="187"/>
      <c r="BE13" s="342"/>
      <c r="BF13" s="229"/>
      <c r="BG13" s="187"/>
      <c r="BH13" s="187"/>
      <c r="BI13" s="187"/>
      <c r="BJ13" s="187"/>
      <c r="BK13" s="187"/>
      <c r="BL13" s="187"/>
      <c r="BM13" s="187"/>
      <c r="BN13" s="187"/>
      <c r="BO13" s="187"/>
      <c r="BP13" s="187"/>
      <c r="BQ13" s="187"/>
      <c r="BR13" s="187"/>
      <c r="BS13" s="187"/>
      <c r="BT13" s="342"/>
      <c r="BU13" s="229"/>
      <c r="BV13" s="187"/>
      <c r="BW13" s="374"/>
      <c r="BX13" s="187"/>
      <c r="BY13" s="342"/>
      <c r="BZ13" s="229"/>
      <c r="CA13" s="187"/>
      <c r="CB13" s="374"/>
      <c r="CC13" s="229"/>
      <c r="CD13" s="187"/>
      <c r="CE13" s="187"/>
      <c r="CF13" s="187"/>
      <c r="CG13" s="342"/>
      <c r="CH13" s="229"/>
      <c r="CI13" s="187"/>
      <c r="CJ13" s="187"/>
      <c r="CK13" s="342"/>
      <c r="CL13" s="187"/>
      <c r="CM13" s="187"/>
      <c r="CN13" s="187"/>
      <c r="CO13" s="187"/>
      <c r="CP13" s="342"/>
      <c r="CQ13" s="187"/>
      <c r="CR13" s="187"/>
      <c r="CS13" s="187"/>
      <c r="CT13" s="187"/>
      <c r="CU13" s="187"/>
      <c r="CV13" s="187"/>
      <c r="CW13" s="342"/>
      <c r="CX13" s="187"/>
      <c r="CY13" s="187"/>
      <c r="CZ13" s="379"/>
      <c r="DA13" s="229"/>
      <c r="DB13" s="229"/>
      <c r="DC13" s="187"/>
      <c r="DD13" s="187"/>
      <c r="DE13" s="490"/>
      <c r="DF13" s="379"/>
      <c r="DG13" s="229"/>
      <c r="DH13" s="392"/>
      <c r="DI13" s="392"/>
      <c r="DJ13" s="392"/>
      <c r="DK13" s="392"/>
      <c r="DL13" s="392"/>
      <c r="DM13" s="392"/>
      <c r="DN13" s="392"/>
      <c r="DO13" s="392"/>
      <c r="DP13" s="392"/>
      <c r="DQ13" s="392"/>
      <c r="DR13" s="392"/>
      <c r="DS13" s="392"/>
      <c r="DT13" s="392"/>
      <c r="DU13" s="392"/>
      <c r="DV13" s="392"/>
      <c r="DW13" s="392"/>
      <c r="DX13" s="392"/>
      <c r="DY13" s="392"/>
      <c r="DZ13" s="392"/>
      <c r="EA13" s="392"/>
      <c r="EB13" s="392"/>
      <c r="EC13" s="392"/>
      <c r="ED13" s="392"/>
      <c r="EE13" s="392"/>
      <c r="EF13" s="392"/>
      <c r="EG13" s="392"/>
      <c r="EH13" s="392"/>
      <c r="EI13" s="392"/>
      <c r="EJ13" s="392"/>
      <c r="EK13" s="392"/>
      <c r="EL13" s="392"/>
      <c r="EM13" s="392"/>
      <c r="EN13" s="392"/>
      <c r="EO13" s="404">
        <f>IF(SUM(DH13:EN13)=0,"",SUM(DH13:EN13))</f>
      </c>
      <c r="EP13" s="374"/>
      <c r="EQ13" s="286"/>
      <c r="ER13" s="229"/>
      <c r="ET13" s="296"/>
      <c r="EV13" s="229"/>
      <c r="EW13" s="434">
        <f aca="true" t="shared" si="20" ref="EW13:EW58">IF(AC13="","",AC13*$W13)</f>
      </c>
      <c r="EX13" s="434">
        <f aca="true" t="shared" si="21" ref="EX13:EX58">IF(AD13="","",AD13*$W13)</f>
      </c>
      <c r="EY13" s="434">
        <f aca="true" t="shared" si="22" ref="EY13:EY58">IF(AE13="","",AE13*$W13)</f>
      </c>
      <c r="EZ13" s="434">
        <f aca="true" t="shared" si="23" ref="EZ13:EZ58">IF(AF13="","",AF13*$W13)</f>
      </c>
      <c r="FA13" s="434">
        <f aca="true" t="shared" si="24" ref="FA13:FA58">IF(AG13="","",AG13*$W13)</f>
        <v>7</v>
      </c>
      <c r="FB13" s="434">
        <f aca="true" t="shared" si="25" ref="FB13:FB58">IF(AH13="","",AH13*$W13)</f>
      </c>
      <c r="FC13" s="434">
        <f aca="true" t="shared" si="26" ref="FC13:FC58">IF(AI13="","",AI13*$W13)</f>
      </c>
      <c r="FD13" s="434">
        <f aca="true" t="shared" si="27" ref="FD13:FD58">IF(AJ13="","",AJ13*$W13)</f>
      </c>
      <c r="FE13" s="434">
        <f aca="true" t="shared" si="28" ref="FE13:FE58">IF(AK13="","",AK13*$W13)</f>
      </c>
      <c r="FF13" s="434">
        <f aca="true" t="shared" si="29" ref="FF13:FF58">IF(AL13="","",AL13*$W13)</f>
      </c>
      <c r="FG13" s="434">
        <f aca="true" t="shared" si="30" ref="FG13:FG58">IF(AM13="","",AM13*$W13)</f>
      </c>
      <c r="FH13" s="434">
        <f aca="true" t="shared" si="31" ref="FH13:FH58">IF(AN13="","",AN13*$W13)</f>
      </c>
      <c r="FI13" s="434">
        <f aca="true" t="shared" si="32" ref="FI13:FI58">IF(AO13="","",AO13*$W13)</f>
      </c>
      <c r="FJ13" s="434">
        <f aca="true" t="shared" si="33" ref="FJ13:FJ58">IF(AP13="","",AP13*$W13)</f>
      </c>
      <c r="FK13" s="434">
        <f aca="true" t="shared" si="34" ref="FK13:FK58">IF(AQ13="","",AQ13*$W13)</f>
      </c>
      <c r="FL13" s="434">
        <f aca="true" t="shared" si="35" ref="FL13:FL58">IF(AR13="","",AR13*$W13)</f>
      </c>
      <c r="FM13" s="434">
        <f aca="true" t="shared" si="36" ref="FM13:FM58">IF(AS13="","",AS13*$W13)</f>
      </c>
      <c r="FN13" s="434">
        <f aca="true" t="shared" si="37" ref="FN13:FN58">IF(AT13="","",AT13*$W13)</f>
      </c>
      <c r="FO13" s="434">
        <f aca="true" t="shared" si="38" ref="FO13:FO58">IF(AU13="","",AU13*$W13)</f>
      </c>
      <c r="FP13" s="434">
        <f aca="true" t="shared" si="39" ref="FP13:FP58">IF(AV13="","",AV13*$W13)</f>
      </c>
      <c r="FQ13" s="434">
        <f aca="true" t="shared" si="40" ref="FQ13:FQ58">IF(AW13="","",AW13*$W13)</f>
      </c>
      <c r="FR13" s="434">
        <f aca="true" t="shared" si="41" ref="FR13:FR58">IF(AX13="","",AX13*$W13)</f>
      </c>
      <c r="FS13" s="434">
        <f aca="true" t="shared" si="42" ref="FS13:FS58">IF(AY13="","",AY13*$W13)</f>
      </c>
      <c r="FT13" s="434">
        <f aca="true" t="shared" si="43" ref="FT13:FT58">IF(AZ13="","",AZ13*$W13)</f>
      </c>
      <c r="FU13" s="434">
        <f aca="true" t="shared" si="44" ref="FU13:FU58">IF(BA13="","",BA13*$W13)</f>
      </c>
      <c r="FV13" s="434">
        <f aca="true" t="shared" si="45" ref="FV13:FV58">IF(BB13="","",BB13*$W13)</f>
      </c>
      <c r="FW13" s="434">
        <f aca="true" t="shared" si="46" ref="FW13:FW58">IF(BC13="","",BC13*$W13)</f>
      </c>
      <c r="FX13" s="434">
        <f aca="true" t="shared" si="47" ref="FX13:FX58">IF(BD13="","",BD13*$W13)</f>
      </c>
      <c r="FY13" s="434">
        <f aca="true" t="shared" si="48" ref="FY13:FY58">IF(BE13="","",BE13*$W13)</f>
      </c>
      <c r="FZ13" s="434">
        <f aca="true" t="shared" si="49" ref="FZ13:FZ58">IF(BF13="","",BF13*$W13)</f>
      </c>
      <c r="GA13" s="434">
        <f aca="true" t="shared" si="50" ref="GA13:GA58">IF(BG13="","",BG13*$W13)</f>
      </c>
      <c r="GB13" s="434">
        <f aca="true" t="shared" si="51" ref="GB13:GB58">IF(BH13="","",BH13*$W13)</f>
      </c>
      <c r="GC13" s="434">
        <f aca="true" t="shared" si="52" ref="GC13:GC58">IF(BI13="","",BI13*$W13)</f>
      </c>
      <c r="GD13" s="434">
        <f aca="true" t="shared" si="53" ref="GD13:GD58">IF(BJ13="","",BJ13*$W13)</f>
      </c>
      <c r="GE13" s="434">
        <f aca="true" t="shared" si="54" ref="GE13:GE58">IF(BK13="","",BK13*$W13)</f>
      </c>
      <c r="GF13" s="434">
        <f aca="true" t="shared" si="55" ref="GF13:GF58">IF(BL13="","",BL13*$W13)</f>
      </c>
      <c r="GG13" s="434">
        <f aca="true" t="shared" si="56" ref="GG13:GG58">IF(BM13="","",BM13*$W13)</f>
      </c>
      <c r="GH13" s="434">
        <f aca="true" t="shared" si="57" ref="GH13:GH58">IF(BN13="","",BN13*$W13)</f>
      </c>
      <c r="GI13" s="434">
        <f aca="true" t="shared" si="58" ref="GI13:GI58">IF(BO13="","",BO13*$W13)</f>
      </c>
      <c r="GJ13" s="434">
        <f aca="true" t="shared" si="59" ref="GJ13:GJ58">IF(BP13="","",BP13*$W13)</f>
      </c>
      <c r="GK13" s="434">
        <f aca="true" t="shared" si="60" ref="GK13:GK58">IF(BQ13="","",BQ13*$W13)</f>
      </c>
      <c r="GL13" s="434">
        <f aca="true" t="shared" si="61" ref="GL13:GL58">IF(BR13="","",BR13*$W13)</f>
      </c>
      <c r="GM13" s="434">
        <f aca="true" t="shared" si="62" ref="GM13:GM58">IF(BS13="","",BS13*$W13)</f>
      </c>
      <c r="GN13" s="434">
        <f aca="true" t="shared" si="63" ref="GN13:GN58">IF(BT13="","",BT13*$W13)</f>
      </c>
      <c r="GO13" s="434">
        <f aca="true" t="shared" si="64" ref="GO13:GO58">IF(BU13="","",BU13*$W13)</f>
      </c>
      <c r="GP13" s="434">
        <f aca="true" t="shared" si="65" ref="GP13:GP58">IF(BV13="","",BV13*$W13)</f>
      </c>
      <c r="GQ13" s="434">
        <f aca="true" t="shared" si="66" ref="GQ13:GQ58">IF(BW13="","",BW13*$W13)</f>
      </c>
      <c r="GR13" s="434">
        <f aca="true" t="shared" si="67" ref="GR13:GR58">IF(BX13="","",BX13*$W13)</f>
      </c>
      <c r="GS13" s="434">
        <f aca="true" t="shared" si="68" ref="GS13:GS58">IF(BY13="","",BY13*$W13)</f>
      </c>
      <c r="GT13" s="434">
        <f aca="true" t="shared" si="69" ref="GT13:GT58">IF(BZ13="","",BZ13*$W13)</f>
      </c>
      <c r="GU13" s="434">
        <f aca="true" t="shared" si="70" ref="GU13:GU58">IF(CA13="","",CA13*$W13)</f>
      </c>
      <c r="GV13" s="434">
        <f aca="true" t="shared" si="71" ref="GV13:GV58">IF(CB13="","",CB13*$W13)</f>
      </c>
      <c r="GW13" s="434">
        <f aca="true" t="shared" si="72" ref="GW13:GW58">IF(CC13="","",CC13*$W13)</f>
      </c>
      <c r="GX13" s="434">
        <f aca="true" t="shared" si="73" ref="GX13:GX58">IF(CD13="","",CD13*$W13)</f>
      </c>
      <c r="GY13" s="434">
        <f aca="true" t="shared" si="74" ref="GY13:GY58">IF(CE13="","",CE13*$W13)</f>
      </c>
      <c r="GZ13" s="434">
        <f aca="true" t="shared" si="75" ref="GZ13:GZ58">IF(CF13="","",CF13*$W13)</f>
      </c>
      <c r="HA13" s="434">
        <f aca="true" t="shared" si="76" ref="HA13:HA58">IF(CG13="","",CG13*$W13)</f>
      </c>
      <c r="HB13" s="434">
        <f aca="true" t="shared" si="77" ref="HB13:HB58">IF(CH13="","",CH13*$W13)</f>
      </c>
      <c r="HC13" s="434">
        <f aca="true" t="shared" si="78" ref="HC13:HC58">IF(CI13="","",CI13*$W13)</f>
      </c>
    </row>
    <row r="14" spans="2:211" ht="19.5">
      <c r="B14" s="535" t="s">
        <v>841</v>
      </c>
      <c r="D14" s="356" t="s">
        <v>29</v>
      </c>
      <c r="E14" s="291" t="s">
        <v>267</v>
      </c>
      <c r="F14" s="229"/>
      <c r="G14" s="353">
        <v>1</v>
      </c>
      <c r="H14" s="353">
        <v>3</v>
      </c>
      <c r="I14" s="355">
        <v>1</v>
      </c>
      <c r="J14" s="344">
        <v>0</v>
      </c>
      <c r="K14" s="493"/>
      <c r="L14" s="493"/>
      <c r="M14" s="344"/>
      <c r="N14" s="344"/>
      <c r="O14" s="342"/>
      <c r="P14" s="229"/>
      <c r="Q14" s="343">
        <v>1</v>
      </c>
      <c r="R14" s="343">
        <v>3</v>
      </c>
      <c r="S14" s="344">
        <v>0</v>
      </c>
      <c r="T14" s="229"/>
      <c r="U14" s="345">
        <v>270</v>
      </c>
      <c r="V14" s="399">
        <v>0.5</v>
      </c>
      <c r="W14" s="345">
        <v>10</v>
      </c>
      <c r="X14" s="382">
        <f t="shared" si="17"/>
        <v>22</v>
      </c>
      <c r="Y14" s="223">
        <f t="shared" si="18"/>
        <v>0.03888888888888889</v>
      </c>
      <c r="Z14" s="382">
        <f t="shared" si="19"/>
        <v>28</v>
      </c>
      <c r="AA14" s="357" t="s">
        <v>659</v>
      </c>
      <c r="AB14" s="229"/>
      <c r="AC14" s="187"/>
      <c r="AD14" s="187"/>
      <c r="AE14" s="187"/>
      <c r="AF14" s="187"/>
      <c r="AG14" s="358">
        <v>1</v>
      </c>
      <c r="AH14" s="187"/>
      <c r="AI14" s="187"/>
      <c r="AJ14" s="187"/>
      <c r="AK14" s="187"/>
      <c r="AL14" s="187"/>
      <c r="AM14" s="187"/>
      <c r="AN14" s="187"/>
      <c r="AO14" s="187"/>
      <c r="AP14" s="187"/>
      <c r="AQ14" s="187"/>
      <c r="AR14" s="187"/>
      <c r="AS14" s="187"/>
      <c r="AT14" s="187"/>
      <c r="AU14" s="342"/>
      <c r="AV14" s="229"/>
      <c r="AW14" s="187">
        <v>1</v>
      </c>
      <c r="AX14" s="358">
        <v>1</v>
      </c>
      <c r="AY14" s="187"/>
      <c r="AZ14" s="187"/>
      <c r="BA14" s="187"/>
      <c r="BB14" s="187"/>
      <c r="BC14" s="187"/>
      <c r="BD14" s="187"/>
      <c r="BE14" s="342"/>
      <c r="BF14" s="229"/>
      <c r="BG14" s="187"/>
      <c r="BH14" s="187"/>
      <c r="BI14" s="358">
        <v>1</v>
      </c>
      <c r="BJ14" s="187"/>
      <c r="BK14" s="187"/>
      <c r="BL14" s="187"/>
      <c r="BM14" s="187"/>
      <c r="BN14" s="187"/>
      <c r="BO14" s="187"/>
      <c r="BP14" s="187"/>
      <c r="BQ14" s="187"/>
      <c r="BR14" s="187"/>
      <c r="BS14" s="400">
        <v>0</v>
      </c>
      <c r="BT14" s="342"/>
      <c r="BU14" s="229"/>
      <c r="BV14" s="373">
        <v>0.1</v>
      </c>
      <c r="BW14" s="492" t="s">
        <v>660</v>
      </c>
      <c r="BX14" s="359" t="s">
        <v>622</v>
      </c>
      <c r="BY14" s="342"/>
      <c r="BZ14" s="229"/>
      <c r="CA14" s="373">
        <v>0.05</v>
      </c>
      <c r="CB14" s="374"/>
      <c r="CC14" s="497" t="s">
        <v>661</v>
      </c>
      <c r="CD14" s="187"/>
      <c r="CE14" s="385">
        <v>1</v>
      </c>
      <c r="CF14" s="187"/>
      <c r="CG14" s="342"/>
      <c r="CH14" s="229"/>
      <c r="CI14" s="373">
        <v>1</v>
      </c>
      <c r="CJ14" s="402">
        <v>0.6</v>
      </c>
      <c r="CK14" s="357" t="s">
        <v>662</v>
      </c>
      <c r="CL14" s="373">
        <v>1</v>
      </c>
      <c r="CM14" s="402">
        <v>1</v>
      </c>
      <c r="CN14" s="373">
        <v>0.5</v>
      </c>
      <c r="CO14" s="402">
        <v>0.2</v>
      </c>
      <c r="CP14" s="342"/>
      <c r="CQ14" s="191">
        <v>0</v>
      </c>
      <c r="CR14" s="191">
        <v>0</v>
      </c>
      <c r="CS14" s="191">
        <v>0</v>
      </c>
      <c r="CT14" s="191">
        <v>0</v>
      </c>
      <c r="CU14" s="191">
        <v>0</v>
      </c>
      <c r="CV14" s="191">
        <v>0</v>
      </c>
      <c r="CW14" s="342"/>
      <c r="CX14" s="389">
        <v>1</v>
      </c>
      <c r="CY14" s="187"/>
      <c r="CZ14" s="357" t="s">
        <v>663</v>
      </c>
      <c r="DA14" s="229"/>
      <c r="DB14" s="229"/>
      <c r="DC14" s="389">
        <v>1</v>
      </c>
      <c r="DD14" s="187"/>
      <c r="DE14" s="490"/>
      <c r="DF14" s="379"/>
      <c r="DG14" s="229"/>
      <c r="DH14" s="392"/>
      <c r="DI14" s="395">
        <v>1</v>
      </c>
      <c r="DJ14" s="392"/>
      <c r="DK14" s="395">
        <v>1</v>
      </c>
      <c r="DL14" s="392"/>
      <c r="DM14" s="392"/>
      <c r="DN14" s="392"/>
      <c r="DO14" s="392"/>
      <c r="DP14" s="392"/>
      <c r="DQ14" s="392"/>
      <c r="DR14" s="392"/>
      <c r="DS14" s="395">
        <v>1</v>
      </c>
      <c r="DT14" s="392"/>
      <c r="DU14" s="392"/>
      <c r="DV14" s="392"/>
      <c r="DW14" s="392"/>
      <c r="DX14" s="392"/>
      <c r="DY14" s="392"/>
      <c r="DZ14" s="392"/>
      <c r="EA14" s="392"/>
      <c r="EB14" s="394">
        <v>1</v>
      </c>
      <c r="EC14" s="392"/>
      <c r="ED14" s="392"/>
      <c r="EE14" s="392"/>
      <c r="EF14" s="392"/>
      <c r="EG14" s="392"/>
      <c r="EH14" s="392"/>
      <c r="EI14" s="392"/>
      <c r="EJ14" s="395">
        <v>1</v>
      </c>
      <c r="EK14" s="392"/>
      <c r="EL14" s="392"/>
      <c r="EM14" s="392"/>
      <c r="EN14" s="392"/>
      <c r="EO14" s="404">
        <f>IF(SUM(DH14:EN14)=0,"",SUM(DH14:EN14))</f>
        <v>5</v>
      </c>
      <c r="EP14" s="374"/>
      <c r="EQ14" s="286"/>
      <c r="ER14" s="229"/>
      <c r="ET14" s="296"/>
      <c r="EV14" s="229"/>
      <c r="EW14" s="434">
        <f t="shared" si="20"/>
      </c>
      <c r="EX14" s="434">
        <f t="shared" si="21"/>
      </c>
      <c r="EY14" s="434">
        <f t="shared" si="22"/>
      </c>
      <c r="EZ14" s="434">
        <f t="shared" si="23"/>
      </c>
      <c r="FA14" s="434">
        <f t="shared" si="24"/>
        <v>10</v>
      </c>
      <c r="FB14" s="434">
        <f t="shared" si="25"/>
      </c>
      <c r="FC14" s="434">
        <f t="shared" si="26"/>
      </c>
      <c r="FD14" s="434">
        <f t="shared" si="27"/>
      </c>
      <c r="FE14" s="434">
        <f t="shared" si="28"/>
      </c>
      <c r="FF14" s="434">
        <f t="shared" si="29"/>
      </c>
      <c r="FG14" s="434">
        <f t="shared" si="30"/>
      </c>
      <c r="FH14" s="434">
        <f t="shared" si="31"/>
      </c>
      <c r="FI14" s="434">
        <f t="shared" si="32"/>
      </c>
      <c r="FJ14" s="434">
        <f t="shared" si="33"/>
      </c>
      <c r="FK14" s="434">
        <f t="shared" si="34"/>
      </c>
      <c r="FL14" s="434">
        <f t="shared" si="35"/>
      </c>
      <c r="FM14" s="434">
        <f t="shared" si="36"/>
      </c>
      <c r="FN14" s="434">
        <f t="shared" si="37"/>
      </c>
      <c r="FO14" s="434">
        <f t="shared" si="38"/>
      </c>
      <c r="FP14" s="434">
        <f t="shared" si="39"/>
      </c>
      <c r="FQ14" s="434">
        <f t="shared" si="40"/>
        <v>10</v>
      </c>
      <c r="FR14" s="434">
        <f t="shared" si="41"/>
        <v>10</v>
      </c>
      <c r="FS14" s="434">
        <f t="shared" si="42"/>
      </c>
      <c r="FT14" s="434">
        <f t="shared" si="43"/>
      </c>
      <c r="FU14" s="434">
        <f t="shared" si="44"/>
      </c>
      <c r="FV14" s="434">
        <f t="shared" si="45"/>
      </c>
      <c r="FW14" s="434">
        <f t="shared" si="46"/>
      </c>
      <c r="FX14" s="434">
        <f t="shared" si="47"/>
      </c>
      <c r="FY14" s="434">
        <f t="shared" si="48"/>
      </c>
      <c r="FZ14" s="434">
        <f t="shared" si="49"/>
      </c>
      <c r="GA14" s="434">
        <f t="shared" si="50"/>
      </c>
      <c r="GB14" s="434">
        <f t="shared" si="51"/>
      </c>
      <c r="GC14" s="434">
        <f t="shared" si="52"/>
        <v>10</v>
      </c>
      <c r="GD14" s="434">
        <f t="shared" si="53"/>
      </c>
      <c r="GE14" s="434">
        <f t="shared" si="54"/>
      </c>
      <c r="GF14" s="434">
        <f t="shared" si="55"/>
      </c>
      <c r="GG14" s="434">
        <f t="shared" si="56"/>
      </c>
      <c r="GH14" s="434">
        <f t="shared" si="57"/>
      </c>
      <c r="GI14" s="434">
        <f t="shared" si="58"/>
      </c>
      <c r="GJ14" s="434">
        <f t="shared" si="59"/>
      </c>
      <c r="GK14" s="434">
        <f t="shared" si="60"/>
      </c>
      <c r="GL14" s="434">
        <f t="shared" si="61"/>
      </c>
      <c r="GM14" s="434">
        <f t="shared" si="62"/>
        <v>0</v>
      </c>
      <c r="GN14" s="434">
        <f t="shared" si="63"/>
      </c>
      <c r="GO14" s="434">
        <f t="shared" si="64"/>
      </c>
      <c r="GP14" s="434">
        <f t="shared" si="65"/>
        <v>1</v>
      </c>
      <c r="GQ14" s="434" t="e">
        <f t="shared" si="66"/>
        <v>#VALUE!</v>
      </c>
      <c r="GR14" s="434" t="e">
        <f t="shared" si="67"/>
        <v>#VALUE!</v>
      </c>
      <c r="GS14" s="434">
        <f t="shared" si="68"/>
      </c>
      <c r="GT14" s="434">
        <f t="shared" si="69"/>
      </c>
      <c r="GU14" s="434">
        <f t="shared" si="70"/>
        <v>0.5</v>
      </c>
      <c r="GV14" s="434">
        <f t="shared" si="71"/>
      </c>
      <c r="GW14" s="434" t="e">
        <f t="shared" si="72"/>
        <v>#VALUE!</v>
      </c>
      <c r="GX14" s="434">
        <f t="shared" si="73"/>
      </c>
      <c r="GY14" s="434">
        <f t="shared" si="74"/>
        <v>10</v>
      </c>
      <c r="GZ14" s="434">
        <f t="shared" si="75"/>
      </c>
      <c r="HA14" s="434">
        <f t="shared" si="76"/>
      </c>
      <c r="HB14" s="434">
        <f t="shared" si="77"/>
      </c>
      <c r="HC14" s="434">
        <f t="shared" si="78"/>
        <v>10</v>
      </c>
    </row>
    <row r="15" spans="2:211" ht="19.5">
      <c r="B15" s="535" t="s">
        <v>841</v>
      </c>
      <c r="D15" s="356" t="s">
        <v>144</v>
      </c>
      <c r="E15" s="291" t="s">
        <v>267</v>
      </c>
      <c r="F15" s="229"/>
      <c r="G15" s="353">
        <v>1</v>
      </c>
      <c r="H15" s="353">
        <v>4</v>
      </c>
      <c r="I15" s="355">
        <v>1</v>
      </c>
      <c r="J15" s="349">
        <v>1</v>
      </c>
      <c r="K15" s="354" t="s">
        <v>730</v>
      </c>
      <c r="L15" s="498" t="s">
        <v>731</v>
      </c>
      <c r="M15" s="349"/>
      <c r="N15" s="349">
        <v>15</v>
      </c>
      <c r="O15" s="342"/>
      <c r="P15" s="229"/>
      <c r="Q15" s="343">
        <v>1</v>
      </c>
      <c r="R15" s="343">
        <v>5</v>
      </c>
      <c r="S15" s="349">
        <v>1</v>
      </c>
      <c r="T15" s="229"/>
      <c r="U15" s="345">
        <v>1387</v>
      </c>
      <c r="V15" s="398">
        <v>2.5</v>
      </c>
      <c r="W15" s="345">
        <v>65</v>
      </c>
      <c r="X15" s="382">
        <f t="shared" si="17"/>
        <v>11</v>
      </c>
      <c r="Y15" s="223">
        <f t="shared" si="18"/>
        <v>0.04866618601297765</v>
      </c>
      <c r="Z15" s="382">
        <f t="shared" si="19"/>
        <v>26</v>
      </c>
      <c r="AA15" s="342"/>
      <c r="AB15" s="229"/>
      <c r="AC15" s="187"/>
      <c r="AD15" s="187"/>
      <c r="AE15" s="187"/>
      <c r="AF15" s="187"/>
      <c r="AG15" s="358">
        <v>0.8</v>
      </c>
      <c r="AH15" s="187"/>
      <c r="AI15" s="187"/>
      <c r="AJ15" s="187"/>
      <c r="AK15" s="187"/>
      <c r="AL15" s="187"/>
      <c r="AM15" s="187"/>
      <c r="AN15" s="359">
        <v>0.2</v>
      </c>
      <c r="AO15" s="187"/>
      <c r="AP15" s="187"/>
      <c r="AQ15" s="187"/>
      <c r="AR15" s="187"/>
      <c r="AS15" s="187"/>
      <c r="AT15" s="187"/>
      <c r="AU15" s="342"/>
      <c r="AV15" s="229"/>
      <c r="AW15" s="187">
        <v>1</v>
      </c>
      <c r="AX15" s="187"/>
      <c r="AY15" s="187"/>
      <c r="AZ15" s="359">
        <v>1</v>
      </c>
      <c r="BA15" s="187"/>
      <c r="BB15" s="187"/>
      <c r="BC15" s="187"/>
      <c r="BD15" s="187"/>
      <c r="BE15" s="342"/>
      <c r="BF15" s="229"/>
      <c r="BG15" s="187"/>
      <c r="BH15" s="187"/>
      <c r="BI15" s="187"/>
      <c r="BJ15" s="187"/>
      <c r="BK15" s="187"/>
      <c r="BL15" s="187"/>
      <c r="BM15" s="358">
        <v>0.5</v>
      </c>
      <c r="BN15" s="359">
        <v>0.5</v>
      </c>
      <c r="BO15" s="187"/>
      <c r="BP15" s="187"/>
      <c r="BQ15" s="187"/>
      <c r="BR15" s="187"/>
      <c r="BS15" s="400">
        <v>0</v>
      </c>
      <c r="BT15" s="357" t="s">
        <v>732</v>
      </c>
      <c r="BU15" s="229"/>
      <c r="BV15" s="400">
        <v>0</v>
      </c>
      <c r="BW15" s="374"/>
      <c r="BX15" s="187"/>
      <c r="BY15" s="342"/>
      <c r="BZ15" s="229"/>
      <c r="CA15" s="400">
        <v>0</v>
      </c>
      <c r="CB15" s="374"/>
      <c r="CC15" s="229"/>
      <c r="CD15" s="187"/>
      <c r="CE15" s="385">
        <v>1</v>
      </c>
      <c r="CF15" s="187"/>
      <c r="CG15" s="229" t="s">
        <v>733</v>
      </c>
      <c r="CH15" s="229"/>
      <c r="CI15" s="373">
        <v>0.5</v>
      </c>
      <c r="CJ15" s="191">
        <v>0</v>
      </c>
      <c r="CK15" s="357" t="s">
        <v>734</v>
      </c>
      <c r="CL15" s="373">
        <v>1</v>
      </c>
      <c r="CM15" s="191">
        <v>0</v>
      </c>
      <c r="CN15" s="373">
        <v>1</v>
      </c>
      <c r="CO15" s="191">
        <v>0</v>
      </c>
      <c r="CP15" s="357" t="s">
        <v>735</v>
      </c>
      <c r="CQ15" s="402">
        <v>1</v>
      </c>
      <c r="CR15" s="191">
        <v>0</v>
      </c>
      <c r="CS15" s="191">
        <v>0</v>
      </c>
      <c r="CT15" s="191">
        <v>0</v>
      </c>
      <c r="CU15" s="191">
        <v>0</v>
      </c>
      <c r="CV15" s="191">
        <v>0</v>
      </c>
      <c r="CW15" s="342"/>
      <c r="CX15" s="389">
        <v>1</v>
      </c>
      <c r="CY15" s="187"/>
      <c r="CZ15" s="357" t="s">
        <v>736</v>
      </c>
      <c r="DA15" s="229"/>
      <c r="DB15" s="229"/>
      <c r="DC15" s="389">
        <v>1</v>
      </c>
      <c r="DD15" s="187"/>
      <c r="DE15" s="374" t="s">
        <v>738</v>
      </c>
      <c r="DF15" s="379" t="s">
        <v>131</v>
      </c>
      <c r="DG15" s="229"/>
      <c r="DH15" s="392"/>
      <c r="DI15" s="392"/>
      <c r="DJ15" s="392"/>
      <c r="DK15" s="392"/>
      <c r="DL15" s="392"/>
      <c r="DM15" s="392"/>
      <c r="DN15" s="392"/>
      <c r="DO15" s="392"/>
      <c r="DP15" s="392"/>
      <c r="DQ15" s="392"/>
      <c r="DR15" s="392"/>
      <c r="DS15" s="392"/>
      <c r="DT15" s="392"/>
      <c r="DU15" s="392"/>
      <c r="DV15" s="392"/>
      <c r="DW15" s="392"/>
      <c r="DX15" s="392"/>
      <c r="DY15" s="392"/>
      <c r="DZ15" s="392"/>
      <c r="EA15" s="392"/>
      <c r="EB15" s="392"/>
      <c r="EC15" s="392"/>
      <c r="ED15" s="392"/>
      <c r="EE15" s="392"/>
      <c r="EF15" s="392"/>
      <c r="EG15" s="392"/>
      <c r="EH15" s="392"/>
      <c r="EI15" s="392"/>
      <c r="EJ15" s="392"/>
      <c r="EK15" s="392"/>
      <c r="EL15" s="392"/>
      <c r="EM15" s="392"/>
      <c r="EN15" s="392"/>
      <c r="EO15" s="404">
        <f>IF(SUM(DH15:EN15)=0,"",SUM(DH15:EN15))</f>
      </c>
      <c r="EP15" s="374"/>
      <c r="EQ15" s="286"/>
      <c r="ER15" s="229"/>
      <c r="ET15" s="296"/>
      <c r="EV15" s="229"/>
      <c r="EW15" s="434">
        <f t="shared" si="20"/>
      </c>
      <c r="EX15" s="434">
        <f t="shared" si="21"/>
      </c>
      <c r="EY15" s="434">
        <f t="shared" si="22"/>
      </c>
      <c r="EZ15" s="434">
        <f t="shared" si="23"/>
      </c>
      <c r="FA15" s="434">
        <f t="shared" si="24"/>
        <v>52</v>
      </c>
      <c r="FB15" s="434">
        <f t="shared" si="25"/>
      </c>
      <c r="FC15" s="434">
        <f t="shared" si="26"/>
      </c>
      <c r="FD15" s="434">
        <f t="shared" si="27"/>
      </c>
      <c r="FE15" s="434">
        <f t="shared" si="28"/>
      </c>
      <c r="FF15" s="434">
        <f t="shared" si="29"/>
      </c>
      <c r="FG15" s="434">
        <f t="shared" si="30"/>
      </c>
      <c r="FH15" s="434">
        <f t="shared" si="31"/>
        <v>13</v>
      </c>
      <c r="FI15" s="434">
        <f t="shared" si="32"/>
      </c>
      <c r="FJ15" s="434">
        <f t="shared" si="33"/>
      </c>
      <c r="FK15" s="434">
        <f t="shared" si="34"/>
      </c>
      <c r="FL15" s="434">
        <f t="shared" si="35"/>
      </c>
      <c r="FM15" s="434">
        <f t="shared" si="36"/>
      </c>
      <c r="FN15" s="434">
        <f t="shared" si="37"/>
      </c>
      <c r="FO15" s="434">
        <f t="shared" si="38"/>
      </c>
      <c r="FP15" s="434">
        <f t="shared" si="39"/>
      </c>
      <c r="FQ15" s="434">
        <f t="shared" si="40"/>
        <v>65</v>
      </c>
      <c r="FR15" s="434">
        <f t="shared" si="41"/>
      </c>
      <c r="FS15" s="434">
        <f t="shared" si="42"/>
      </c>
      <c r="FT15" s="434">
        <f t="shared" si="43"/>
        <v>65</v>
      </c>
      <c r="FU15" s="434">
        <f t="shared" si="44"/>
      </c>
      <c r="FV15" s="434">
        <f t="shared" si="45"/>
      </c>
      <c r="FW15" s="434">
        <f t="shared" si="46"/>
      </c>
      <c r="FX15" s="434">
        <f t="shared" si="47"/>
      </c>
      <c r="FY15" s="434">
        <f t="shared" si="48"/>
      </c>
      <c r="FZ15" s="434">
        <f t="shared" si="49"/>
      </c>
      <c r="GA15" s="434">
        <f t="shared" si="50"/>
      </c>
      <c r="GB15" s="434">
        <f t="shared" si="51"/>
      </c>
      <c r="GC15" s="434">
        <f t="shared" si="52"/>
      </c>
      <c r="GD15" s="434">
        <f t="shared" si="53"/>
      </c>
      <c r="GE15" s="434">
        <f t="shared" si="54"/>
      </c>
      <c r="GF15" s="434">
        <f t="shared" si="55"/>
      </c>
      <c r="GG15" s="434">
        <f t="shared" si="56"/>
        <v>32.5</v>
      </c>
      <c r="GH15" s="434">
        <f t="shared" si="57"/>
        <v>32.5</v>
      </c>
      <c r="GI15" s="434">
        <f t="shared" si="58"/>
      </c>
      <c r="GJ15" s="434">
        <f t="shared" si="59"/>
      </c>
      <c r="GK15" s="434">
        <f t="shared" si="60"/>
      </c>
      <c r="GL15" s="434">
        <f t="shared" si="61"/>
      </c>
      <c r="GM15" s="434">
        <f t="shared" si="62"/>
        <v>0</v>
      </c>
      <c r="GN15" s="434" t="e">
        <f t="shared" si="63"/>
        <v>#VALUE!</v>
      </c>
      <c r="GO15" s="434">
        <f t="shared" si="64"/>
      </c>
      <c r="GP15" s="434">
        <f t="shared" si="65"/>
        <v>0</v>
      </c>
      <c r="GQ15" s="434">
        <f t="shared" si="66"/>
      </c>
      <c r="GR15" s="434">
        <f t="shared" si="67"/>
      </c>
      <c r="GS15" s="434">
        <f t="shared" si="68"/>
      </c>
      <c r="GT15" s="434">
        <f t="shared" si="69"/>
      </c>
      <c r="GU15" s="434">
        <f t="shared" si="70"/>
        <v>0</v>
      </c>
      <c r="GV15" s="434">
        <f t="shared" si="71"/>
      </c>
      <c r="GW15" s="434">
        <f t="shared" si="72"/>
      </c>
      <c r="GX15" s="434">
        <f t="shared" si="73"/>
      </c>
      <c r="GY15" s="434">
        <f t="shared" si="74"/>
        <v>65</v>
      </c>
      <c r="GZ15" s="434">
        <f t="shared" si="75"/>
      </c>
      <c r="HA15" s="434" t="e">
        <f t="shared" si="76"/>
        <v>#VALUE!</v>
      </c>
      <c r="HB15" s="434">
        <f t="shared" si="77"/>
      </c>
      <c r="HC15" s="434">
        <f t="shared" si="78"/>
        <v>32.5</v>
      </c>
    </row>
    <row r="16" spans="2:211" ht="68.25">
      <c r="B16" s="535" t="s">
        <v>841</v>
      </c>
      <c r="D16" s="356" t="s">
        <v>178</v>
      </c>
      <c r="E16" s="291" t="s">
        <v>267</v>
      </c>
      <c r="F16" s="229"/>
      <c r="G16" s="353">
        <v>1</v>
      </c>
      <c r="H16" s="353">
        <v>4</v>
      </c>
      <c r="I16" s="355">
        <v>1</v>
      </c>
      <c r="J16" s="349">
        <v>2</v>
      </c>
      <c r="K16" s="354" t="s">
        <v>666</v>
      </c>
      <c r="L16" s="498" t="s">
        <v>758</v>
      </c>
      <c r="M16" s="349"/>
      <c r="N16" s="349">
        <v>30</v>
      </c>
      <c r="O16" s="342"/>
      <c r="P16" s="229"/>
      <c r="Q16" s="343">
        <v>1</v>
      </c>
      <c r="R16" s="343">
        <v>4</v>
      </c>
      <c r="S16" s="349">
        <v>1</v>
      </c>
      <c r="T16" s="229"/>
      <c r="U16" s="345">
        <v>185</v>
      </c>
      <c r="V16" s="398">
        <v>2.5</v>
      </c>
      <c r="W16" s="345">
        <v>27</v>
      </c>
      <c r="X16" s="382">
        <f t="shared" si="17"/>
        <v>18</v>
      </c>
      <c r="Y16" s="223">
        <f t="shared" si="18"/>
        <v>0.15945945945945947</v>
      </c>
      <c r="Z16" s="382">
        <f t="shared" si="19"/>
        <v>2</v>
      </c>
      <c r="AA16" s="346"/>
      <c r="AB16" s="229"/>
      <c r="AC16" s="187"/>
      <c r="AD16" s="187"/>
      <c r="AE16" s="187"/>
      <c r="AF16" s="187"/>
      <c r="AG16" s="187"/>
      <c r="AH16" s="187"/>
      <c r="AI16" s="187"/>
      <c r="AJ16" s="187"/>
      <c r="AK16" s="187"/>
      <c r="AL16" s="187"/>
      <c r="AM16" s="187"/>
      <c r="AN16" s="187"/>
      <c r="AO16" s="187"/>
      <c r="AP16" s="187"/>
      <c r="AQ16" s="187"/>
      <c r="AR16" s="187"/>
      <c r="AS16" s="538">
        <v>1</v>
      </c>
      <c r="AT16" s="187"/>
      <c r="AU16" s="229" t="s">
        <v>667</v>
      </c>
      <c r="AV16" s="229"/>
      <c r="AW16" s="187">
        <v>1</v>
      </c>
      <c r="AX16" s="187"/>
      <c r="AY16" s="187"/>
      <c r="AZ16" s="187"/>
      <c r="BA16" s="359">
        <v>1</v>
      </c>
      <c r="BB16" s="187"/>
      <c r="BC16" s="187"/>
      <c r="BD16" s="187"/>
      <c r="BE16" s="346"/>
      <c r="BF16" s="229"/>
      <c r="BG16" s="373">
        <v>0.5</v>
      </c>
      <c r="BH16" s="187"/>
      <c r="BI16" s="187"/>
      <c r="BJ16" s="187"/>
      <c r="BK16" s="187"/>
      <c r="BL16" s="187"/>
      <c r="BM16" s="187"/>
      <c r="BN16" s="359">
        <v>0.5</v>
      </c>
      <c r="BO16" s="187"/>
      <c r="BP16" s="187"/>
      <c r="BQ16" s="187"/>
      <c r="BR16" s="187"/>
      <c r="BS16" s="400">
        <v>0</v>
      </c>
      <c r="BT16" s="346"/>
      <c r="BU16" s="229"/>
      <c r="BV16" s="400">
        <v>0</v>
      </c>
      <c r="BW16" s="374"/>
      <c r="BX16" s="187"/>
      <c r="BY16" s="342"/>
      <c r="BZ16" s="229"/>
      <c r="CA16" s="373">
        <v>0.18</v>
      </c>
      <c r="CB16" s="492" t="s">
        <v>668</v>
      </c>
      <c r="CC16" s="497"/>
      <c r="CD16" s="496">
        <v>1</v>
      </c>
      <c r="CE16" s="187"/>
      <c r="CF16" s="499">
        <v>1</v>
      </c>
      <c r="CG16" s="357" t="s">
        <v>669</v>
      </c>
      <c r="CH16" s="229"/>
      <c r="CI16" s="373">
        <v>1</v>
      </c>
      <c r="CJ16" s="191">
        <v>0</v>
      </c>
      <c r="CK16" s="342"/>
      <c r="CL16" s="373">
        <v>1</v>
      </c>
      <c r="CM16" s="402">
        <v>1</v>
      </c>
      <c r="CN16" s="373">
        <v>1</v>
      </c>
      <c r="CO16" s="191">
        <v>0</v>
      </c>
      <c r="CP16" s="342"/>
      <c r="CQ16" s="191">
        <v>0</v>
      </c>
      <c r="CR16" s="191">
        <v>0</v>
      </c>
      <c r="CS16" s="191">
        <v>0</v>
      </c>
      <c r="CT16" s="191">
        <v>0</v>
      </c>
      <c r="CU16" s="402">
        <v>1</v>
      </c>
      <c r="CV16" s="373">
        <v>1</v>
      </c>
      <c r="CW16" s="357" t="s">
        <v>670</v>
      </c>
      <c r="CX16" s="389">
        <v>1</v>
      </c>
      <c r="CY16" s="187"/>
      <c r="CZ16" s="500" t="s">
        <v>671</v>
      </c>
      <c r="DA16" s="229"/>
      <c r="DB16" s="229"/>
      <c r="DC16" s="389">
        <v>1</v>
      </c>
      <c r="DD16" s="187"/>
      <c r="DE16" s="490"/>
      <c r="DF16" s="379"/>
      <c r="DG16" s="229"/>
      <c r="DH16" s="394">
        <v>1</v>
      </c>
      <c r="DI16" s="395">
        <v>1</v>
      </c>
      <c r="DJ16" s="394">
        <v>1</v>
      </c>
      <c r="DK16" s="392"/>
      <c r="DL16" s="396">
        <v>1</v>
      </c>
      <c r="DM16" s="392"/>
      <c r="DN16" s="395">
        <v>1</v>
      </c>
      <c r="DO16" s="392"/>
      <c r="DP16" s="392"/>
      <c r="DQ16" s="392"/>
      <c r="DR16" s="394">
        <v>1</v>
      </c>
      <c r="DS16" s="392"/>
      <c r="DT16" s="392"/>
      <c r="DU16" s="392"/>
      <c r="DV16" s="392"/>
      <c r="DW16" s="392"/>
      <c r="DX16" s="392"/>
      <c r="DY16" s="392"/>
      <c r="DZ16" s="392"/>
      <c r="EA16" s="392"/>
      <c r="EB16" s="392"/>
      <c r="EC16" s="392"/>
      <c r="ED16" s="394">
        <v>1</v>
      </c>
      <c r="EE16" s="395">
        <v>1</v>
      </c>
      <c r="EF16" s="392"/>
      <c r="EG16" s="392"/>
      <c r="EH16" s="392"/>
      <c r="EI16" s="392"/>
      <c r="EJ16" s="392"/>
      <c r="EK16" s="392"/>
      <c r="EL16" s="392"/>
      <c r="EM16" s="394">
        <v>1</v>
      </c>
      <c r="EN16" s="392"/>
      <c r="EO16" s="404">
        <f>IF(SUM(DH16:EN16)=0,"",SUM(DH16:EN16))</f>
        <v>9</v>
      </c>
      <c r="EP16" s="374"/>
      <c r="EQ16" s="350"/>
      <c r="ER16" s="229"/>
      <c r="ET16" s="296"/>
      <c r="EV16" s="229"/>
      <c r="EW16" s="434">
        <f t="shared" si="20"/>
      </c>
      <c r="EX16" s="434">
        <f t="shared" si="21"/>
      </c>
      <c r="EY16" s="434">
        <f t="shared" si="22"/>
      </c>
      <c r="EZ16" s="434">
        <f t="shared" si="23"/>
      </c>
      <c r="FA16" s="434">
        <f t="shared" si="24"/>
      </c>
      <c r="FB16" s="434">
        <f t="shared" si="25"/>
      </c>
      <c r="FC16" s="434">
        <f t="shared" si="26"/>
      </c>
      <c r="FD16" s="434">
        <f t="shared" si="27"/>
      </c>
      <c r="FE16" s="434">
        <f t="shared" si="28"/>
      </c>
      <c r="FF16" s="434">
        <f t="shared" si="29"/>
      </c>
      <c r="FG16" s="434">
        <f t="shared" si="30"/>
      </c>
      <c r="FH16" s="434">
        <f t="shared" si="31"/>
      </c>
      <c r="FI16" s="434">
        <f t="shared" si="32"/>
      </c>
      <c r="FJ16" s="434">
        <f t="shared" si="33"/>
      </c>
      <c r="FK16" s="434">
        <f t="shared" si="34"/>
      </c>
      <c r="FL16" s="434">
        <f t="shared" si="35"/>
      </c>
      <c r="FM16" s="434">
        <f t="shared" si="36"/>
        <v>27</v>
      </c>
      <c r="FN16" s="434">
        <f t="shared" si="37"/>
      </c>
      <c r="FO16" s="434" t="e">
        <f t="shared" si="38"/>
        <v>#VALUE!</v>
      </c>
      <c r="FP16" s="434">
        <f t="shared" si="39"/>
      </c>
      <c r="FQ16" s="434">
        <f t="shared" si="40"/>
        <v>27</v>
      </c>
      <c r="FR16" s="434">
        <f t="shared" si="41"/>
      </c>
      <c r="FS16" s="434">
        <f t="shared" si="42"/>
      </c>
      <c r="FT16" s="434">
        <f t="shared" si="43"/>
      </c>
      <c r="FU16" s="434">
        <f t="shared" si="44"/>
        <v>27</v>
      </c>
      <c r="FV16" s="434">
        <f t="shared" si="45"/>
      </c>
      <c r="FW16" s="434">
        <f t="shared" si="46"/>
      </c>
      <c r="FX16" s="434">
        <f t="shared" si="47"/>
      </c>
      <c r="FY16" s="434">
        <f t="shared" si="48"/>
      </c>
      <c r="FZ16" s="434">
        <f t="shared" si="49"/>
      </c>
      <c r="GA16" s="434">
        <f t="shared" si="50"/>
        <v>13.5</v>
      </c>
      <c r="GB16" s="434">
        <f t="shared" si="51"/>
      </c>
      <c r="GC16" s="434">
        <f t="shared" si="52"/>
      </c>
      <c r="GD16" s="434">
        <f t="shared" si="53"/>
      </c>
      <c r="GE16" s="434">
        <f t="shared" si="54"/>
      </c>
      <c r="GF16" s="434">
        <f t="shared" si="55"/>
      </c>
      <c r="GG16" s="434">
        <f t="shared" si="56"/>
      </c>
      <c r="GH16" s="434">
        <f t="shared" si="57"/>
        <v>13.5</v>
      </c>
      <c r="GI16" s="434">
        <f t="shared" si="58"/>
      </c>
      <c r="GJ16" s="434">
        <f t="shared" si="59"/>
      </c>
      <c r="GK16" s="434">
        <f t="shared" si="60"/>
      </c>
      <c r="GL16" s="434">
        <f t="shared" si="61"/>
      </c>
      <c r="GM16" s="434">
        <f t="shared" si="62"/>
        <v>0</v>
      </c>
      <c r="GN16" s="434">
        <f t="shared" si="63"/>
      </c>
      <c r="GO16" s="434">
        <f t="shared" si="64"/>
      </c>
      <c r="GP16" s="434">
        <f t="shared" si="65"/>
        <v>0</v>
      </c>
      <c r="GQ16" s="434">
        <f t="shared" si="66"/>
      </c>
      <c r="GR16" s="434">
        <f t="shared" si="67"/>
      </c>
      <c r="GS16" s="434">
        <f t="shared" si="68"/>
      </c>
      <c r="GT16" s="434">
        <f t="shared" si="69"/>
      </c>
      <c r="GU16" s="434">
        <f t="shared" si="70"/>
        <v>4.859999999999999</v>
      </c>
      <c r="GV16" s="434" t="e">
        <f t="shared" si="71"/>
        <v>#VALUE!</v>
      </c>
      <c r="GW16" s="434">
        <f t="shared" si="72"/>
      </c>
      <c r="GX16" s="434">
        <f t="shared" si="73"/>
        <v>27</v>
      </c>
      <c r="GY16" s="434">
        <f t="shared" si="74"/>
      </c>
      <c r="GZ16" s="434">
        <f t="shared" si="75"/>
        <v>27</v>
      </c>
      <c r="HA16" s="434" t="e">
        <f t="shared" si="76"/>
        <v>#VALUE!</v>
      </c>
      <c r="HB16" s="434">
        <f t="shared" si="77"/>
      </c>
      <c r="HC16" s="434">
        <f t="shared" si="78"/>
        <v>27</v>
      </c>
    </row>
    <row r="17" spans="2:211" ht="12.75">
      <c r="B17" s="535" t="s">
        <v>841</v>
      </c>
      <c r="D17" s="340" t="s">
        <v>165</v>
      </c>
      <c r="E17" s="291" t="s">
        <v>267</v>
      </c>
      <c r="F17" s="229"/>
      <c r="J17" s="341"/>
      <c r="K17" s="237"/>
      <c r="L17" s="237"/>
      <c r="M17" s="341"/>
      <c r="N17" s="341"/>
      <c r="O17" s="342"/>
      <c r="P17" s="229"/>
      <c r="Q17" s="343">
        <v>1</v>
      </c>
      <c r="R17" s="344">
        <v>0</v>
      </c>
      <c r="S17" s="344">
        <v>0</v>
      </c>
      <c r="T17" s="229"/>
      <c r="U17" s="555">
        <v>289</v>
      </c>
      <c r="V17" s="555">
        <v>6</v>
      </c>
      <c r="W17" s="555">
        <v>80</v>
      </c>
      <c r="X17" s="382">
        <f t="shared" si="17"/>
        <v>7</v>
      </c>
      <c r="Y17" s="223">
        <f t="shared" si="18"/>
        <v>0.2975778546712803</v>
      </c>
      <c r="Z17" s="382">
        <f t="shared" si="19"/>
        <v>1</v>
      </c>
      <c r="AA17" s="346"/>
      <c r="AB17" s="229"/>
      <c r="AC17" s="187"/>
      <c r="AD17" s="187"/>
      <c r="AE17" s="187"/>
      <c r="AF17" s="187"/>
      <c r="AG17" s="187"/>
      <c r="AH17" s="187"/>
      <c r="AI17" s="187"/>
      <c r="AJ17" s="187"/>
      <c r="AK17" s="187"/>
      <c r="AL17" s="538">
        <v>0.6</v>
      </c>
      <c r="AM17" s="187"/>
      <c r="AN17" s="187"/>
      <c r="AO17" s="187"/>
      <c r="AP17" s="187"/>
      <c r="AQ17" s="538">
        <v>0.4</v>
      </c>
      <c r="AR17" s="187"/>
      <c r="AS17" s="187"/>
      <c r="AT17" s="187"/>
      <c r="AU17" s="346"/>
      <c r="AV17" s="229"/>
      <c r="AW17" s="187"/>
      <c r="AX17" s="187"/>
      <c r="AY17" s="187"/>
      <c r="AZ17" s="187"/>
      <c r="BA17" s="187"/>
      <c r="BB17" s="187"/>
      <c r="BC17" s="187"/>
      <c r="BD17" s="187"/>
      <c r="BE17" s="346"/>
      <c r="BF17" s="229"/>
      <c r="BG17" s="187"/>
      <c r="BH17" s="187"/>
      <c r="BI17" s="187"/>
      <c r="BJ17" s="187"/>
      <c r="BK17" s="187"/>
      <c r="BL17" s="187"/>
      <c r="BM17" s="187"/>
      <c r="BN17" s="187"/>
      <c r="BO17" s="187"/>
      <c r="BP17" s="187"/>
      <c r="BQ17" s="187"/>
      <c r="BR17" s="187"/>
      <c r="BS17" s="187"/>
      <c r="BT17" s="346"/>
      <c r="BU17" s="229"/>
      <c r="BV17" s="187"/>
      <c r="BW17" s="374"/>
      <c r="BX17" s="187"/>
      <c r="BY17" s="342"/>
      <c r="BZ17" s="229"/>
      <c r="CA17" s="187"/>
      <c r="CB17" s="374"/>
      <c r="CC17" s="229"/>
      <c r="CD17" s="187"/>
      <c r="CE17" s="187"/>
      <c r="CF17" s="187"/>
      <c r="CG17" s="342"/>
      <c r="CH17" s="229"/>
      <c r="CI17" s="187"/>
      <c r="CJ17" s="187"/>
      <c r="CK17" s="342"/>
      <c r="CL17" s="187"/>
      <c r="CM17" s="187"/>
      <c r="CN17" s="187"/>
      <c r="CO17" s="187"/>
      <c r="CP17" s="342"/>
      <c r="CQ17" s="187"/>
      <c r="CR17" s="187"/>
      <c r="CS17" s="187"/>
      <c r="CT17" s="187"/>
      <c r="CU17" s="187"/>
      <c r="CV17" s="187"/>
      <c r="CW17" s="342"/>
      <c r="CX17" s="187"/>
      <c r="CY17" s="187"/>
      <c r="CZ17" s="390"/>
      <c r="DA17" s="229"/>
      <c r="DB17" s="229"/>
      <c r="DC17" s="187"/>
      <c r="DD17" s="187"/>
      <c r="DE17" s="490"/>
      <c r="DF17" s="379"/>
      <c r="DG17" s="229"/>
      <c r="DH17" s="392"/>
      <c r="DI17" s="392"/>
      <c r="DJ17" s="392"/>
      <c r="DK17" s="392"/>
      <c r="DL17" s="392"/>
      <c r="DM17" s="392"/>
      <c r="DN17" s="392"/>
      <c r="DO17" s="392"/>
      <c r="DP17" s="392"/>
      <c r="DQ17" s="392"/>
      <c r="DR17" s="392"/>
      <c r="DS17" s="392"/>
      <c r="DT17" s="392"/>
      <c r="DU17" s="392"/>
      <c r="DV17" s="392"/>
      <c r="DW17" s="392"/>
      <c r="DX17" s="392"/>
      <c r="DY17" s="392"/>
      <c r="DZ17" s="392"/>
      <c r="EA17" s="392"/>
      <c r="EB17" s="392"/>
      <c r="EC17" s="392"/>
      <c r="ED17" s="392"/>
      <c r="EE17" s="392"/>
      <c r="EF17" s="392"/>
      <c r="EG17" s="392"/>
      <c r="EH17" s="392"/>
      <c r="EI17" s="392"/>
      <c r="EJ17" s="392"/>
      <c r="EK17" s="392"/>
      <c r="EL17" s="392"/>
      <c r="EM17" s="392"/>
      <c r="EN17" s="392"/>
      <c r="EO17" s="404">
        <f>IF(SUM(DH17:EN17)=0,"",SUM(DH17:EN17))</f>
      </c>
      <c r="EP17" s="374"/>
      <c r="EQ17" s="350"/>
      <c r="ER17" s="229"/>
      <c r="ET17" s="296"/>
      <c r="EV17" s="229"/>
      <c r="EW17" s="434">
        <f t="shared" si="20"/>
      </c>
      <c r="EX17" s="434">
        <f t="shared" si="21"/>
      </c>
      <c r="EY17" s="434">
        <f t="shared" si="22"/>
      </c>
      <c r="EZ17" s="434">
        <f t="shared" si="23"/>
      </c>
      <c r="FA17" s="434">
        <f t="shared" si="24"/>
      </c>
      <c r="FB17" s="434">
        <f t="shared" si="25"/>
      </c>
      <c r="FC17" s="434">
        <f t="shared" si="26"/>
      </c>
      <c r="FD17" s="434">
        <f t="shared" si="27"/>
      </c>
      <c r="FE17" s="434">
        <f t="shared" si="28"/>
      </c>
      <c r="FF17" s="434">
        <f t="shared" si="29"/>
        <v>48</v>
      </c>
      <c r="FG17" s="434">
        <f t="shared" si="30"/>
      </c>
      <c r="FH17" s="434">
        <f t="shared" si="31"/>
      </c>
      <c r="FI17" s="434">
        <f t="shared" si="32"/>
      </c>
      <c r="FJ17" s="434">
        <f t="shared" si="33"/>
      </c>
      <c r="FK17" s="434">
        <f t="shared" si="34"/>
        <v>32</v>
      </c>
      <c r="FL17" s="434">
        <f t="shared" si="35"/>
      </c>
      <c r="FM17" s="434">
        <f t="shared" si="36"/>
      </c>
      <c r="FN17" s="434">
        <f t="shared" si="37"/>
      </c>
      <c r="FO17" s="434">
        <f t="shared" si="38"/>
      </c>
      <c r="FP17" s="434">
        <f t="shared" si="39"/>
      </c>
      <c r="FQ17" s="434">
        <f t="shared" si="40"/>
      </c>
      <c r="FR17" s="434">
        <f t="shared" si="41"/>
      </c>
      <c r="FS17" s="434">
        <f t="shared" si="42"/>
      </c>
      <c r="FT17" s="434">
        <f t="shared" si="43"/>
      </c>
      <c r="FU17" s="434">
        <f t="shared" si="44"/>
      </c>
      <c r="FV17" s="434">
        <f t="shared" si="45"/>
      </c>
      <c r="FW17" s="434">
        <f t="shared" si="46"/>
      </c>
      <c r="FX17" s="434">
        <f t="shared" si="47"/>
      </c>
      <c r="FY17" s="434">
        <f t="shared" si="48"/>
      </c>
      <c r="FZ17" s="434">
        <f t="shared" si="49"/>
      </c>
      <c r="GA17" s="434">
        <f t="shared" si="50"/>
      </c>
      <c r="GB17" s="434">
        <f t="shared" si="51"/>
      </c>
      <c r="GC17" s="434">
        <f t="shared" si="52"/>
      </c>
      <c r="GD17" s="434">
        <f t="shared" si="53"/>
      </c>
      <c r="GE17" s="434">
        <f t="shared" si="54"/>
      </c>
      <c r="GF17" s="434">
        <f t="shared" si="55"/>
      </c>
      <c r="GG17" s="434">
        <f t="shared" si="56"/>
      </c>
      <c r="GH17" s="434">
        <f t="shared" si="57"/>
      </c>
      <c r="GI17" s="434">
        <f t="shared" si="58"/>
      </c>
      <c r="GJ17" s="434">
        <f t="shared" si="59"/>
      </c>
      <c r="GK17" s="434">
        <f t="shared" si="60"/>
      </c>
      <c r="GL17" s="434">
        <f t="shared" si="61"/>
      </c>
      <c r="GM17" s="434">
        <f t="shared" si="62"/>
      </c>
      <c r="GN17" s="434">
        <f t="shared" si="63"/>
      </c>
      <c r="GO17" s="434">
        <f t="shared" si="64"/>
      </c>
      <c r="GP17" s="434">
        <f t="shared" si="65"/>
      </c>
      <c r="GQ17" s="434">
        <f t="shared" si="66"/>
      </c>
      <c r="GR17" s="434">
        <f t="shared" si="67"/>
      </c>
      <c r="GS17" s="434">
        <f t="shared" si="68"/>
      </c>
      <c r="GT17" s="434">
        <f t="shared" si="69"/>
      </c>
      <c r="GU17" s="434">
        <f t="shared" si="70"/>
      </c>
      <c r="GV17" s="434">
        <f t="shared" si="71"/>
      </c>
      <c r="GW17" s="434">
        <f t="shared" si="72"/>
      </c>
      <c r="GX17" s="434">
        <f t="shared" si="73"/>
      </c>
      <c r="GY17" s="434">
        <f t="shared" si="74"/>
      </c>
      <c r="GZ17" s="434">
        <f t="shared" si="75"/>
      </c>
      <c r="HA17" s="434">
        <f t="shared" si="76"/>
      </c>
      <c r="HB17" s="434">
        <f t="shared" si="77"/>
      </c>
      <c r="HC17" s="434">
        <f t="shared" si="78"/>
      </c>
    </row>
    <row r="18" spans="2:211" ht="12.75">
      <c r="B18" s="536" t="s">
        <v>842</v>
      </c>
      <c r="D18" s="356" t="s">
        <v>807</v>
      </c>
      <c r="E18" s="291" t="s">
        <v>267</v>
      </c>
      <c r="F18" s="348"/>
      <c r="G18" s="353">
        <v>1</v>
      </c>
      <c r="H18" s="353">
        <v>2</v>
      </c>
      <c r="I18" s="355">
        <v>1</v>
      </c>
      <c r="J18" s="344">
        <v>0</v>
      </c>
      <c r="K18" s="493"/>
      <c r="L18" s="493"/>
      <c r="M18" s="344"/>
      <c r="N18" s="344"/>
      <c r="O18" s="366"/>
      <c r="P18" s="348"/>
      <c r="Q18" s="343"/>
      <c r="R18" s="343"/>
      <c r="S18" s="343"/>
      <c r="T18" s="348"/>
      <c r="U18" s="347">
        <v>390</v>
      </c>
      <c r="V18" s="398">
        <v>1.5</v>
      </c>
      <c r="W18" s="347">
        <v>20</v>
      </c>
      <c r="X18" s="382">
        <f t="shared" si="17"/>
        <v>21</v>
      </c>
      <c r="Y18" s="223">
        <f t="shared" si="18"/>
        <v>0.05512820512820513</v>
      </c>
      <c r="Z18" s="382">
        <f t="shared" si="19"/>
        <v>18</v>
      </c>
      <c r="AA18" s="286"/>
      <c r="AB18" s="348"/>
      <c r="AC18" s="187"/>
      <c r="AD18" s="187"/>
      <c r="AE18" s="187"/>
      <c r="AF18" s="187"/>
      <c r="AG18" s="187"/>
      <c r="AH18" s="187"/>
      <c r="AI18" s="187"/>
      <c r="AJ18" s="187"/>
      <c r="AK18" s="187"/>
      <c r="AL18" s="187"/>
      <c r="AM18" s="187"/>
      <c r="AN18" s="359">
        <v>1</v>
      </c>
      <c r="AO18" s="187"/>
      <c r="AP18" s="187"/>
      <c r="AQ18" s="187"/>
      <c r="AR18" s="187"/>
      <c r="AS18" s="187"/>
      <c r="AT18" s="187"/>
      <c r="AU18" s="342"/>
      <c r="AV18" s="348"/>
      <c r="AW18" s="187">
        <v>0</v>
      </c>
      <c r="AX18" s="187"/>
      <c r="AY18" s="187"/>
      <c r="AZ18" s="187"/>
      <c r="BA18" s="187"/>
      <c r="BB18" s="187"/>
      <c r="BC18" s="187"/>
      <c r="BD18" s="187"/>
      <c r="BE18" s="342"/>
      <c r="BF18" s="348"/>
      <c r="BG18" s="187"/>
      <c r="BH18" s="187"/>
      <c r="BI18" s="358">
        <v>1</v>
      </c>
      <c r="BJ18" s="187"/>
      <c r="BK18" s="187"/>
      <c r="BL18" s="187"/>
      <c r="BM18" s="187"/>
      <c r="BN18" s="187"/>
      <c r="BO18" s="187"/>
      <c r="BP18" s="187"/>
      <c r="BQ18" s="187"/>
      <c r="BR18" s="187"/>
      <c r="BS18" s="400">
        <v>0</v>
      </c>
      <c r="BT18" s="342"/>
      <c r="BU18" s="348"/>
      <c r="BV18" s="373">
        <v>0.1</v>
      </c>
      <c r="BW18" s="492" t="s">
        <v>808</v>
      </c>
      <c r="BX18" s="359" t="s">
        <v>622</v>
      </c>
      <c r="BY18" s="342"/>
      <c r="BZ18" s="348"/>
      <c r="CA18" s="373">
        <v>0.15</v>
      </c>
      <c r="CB18" s="523" t="s">
        <v>809</v>
      </c>
      <c r="CC18" s="229"/>
      <c r="CD18" s="187"/>
      <c r="CE18" s="385">
        <v>1</v>
      </c>
      <c r="CF18" s="187"/>
      <c r="CG18" s="342"/>
      <c r="CH18" s="348"/>
      <c r="CI18" s="373">
        <v>1</v>
      </c>
      <c r="CJ18" s="402">
        <v>1</v>
      </c>
      <c r="CK18" s="342"/>
      <c r="CL18" s="373">
        <v>1</v>
      </c>
      <c r="CM18" s="402">
        <v>1</v>
      </c>
      <c r="CN18" s="191">
        <v>0</v>
      </c>
      <c r="CO18" s="191">
        <v>0</v>
      </c>
      <c r="CP18" s="342"/>
      <c r="CQ18" s="191">
        <v>0</v>
      </c>
      <c r="CR18" s="191">
        <v>0</v>
      </c>
      <c r="CS18" s="191">
        <v>0</v>
      </c>
      <c r="CT18" s="191">
        <v>0</v>
      </c>
      <c r="CU18" s="191">
        <v>0</v>
      </c>
      <c r="CV18" s="191">
        <v>0</v>
      </c>
      <c r="CW18" s="342"/>
      <c r="CX18" s="187"/>
      <c r="CY18" s="403">
        <v>1</v>
      </c>
      <c r="CZ18" s="379"/>
      <c r="DA18" s="348"/>
      <c r="DB18" s="348"/>
      <c r="DC18" s="187"/>
      <c r="DD18" s="403">
        <v>1</v>
      </c>
      <c r="DE18" s="490"/>
      <c r="DF18" s="379" t="s">
        <v>810</v>
      </c>
      <c r="DG18" s="348"/>
      <c r="DH18" s="394">
        <v>1</v>
      </c>
      <c r="DI18" s="395">
        <v>1</v>
      </c>
      <c r="DJ18" s="394">
        <v>1</v>
      </c>
      <c r="DK18" s="392"/>
      <c r="DL18" s="396">
        <v>1</v>
      </c>
      <c r="DM18" s="394">
        <v>1</v>
      </c>
      <c r="DN18" s="395">
        <v>1</v>
      </c>
      <c r="DO18" s="392"/>
      <c r="DP18" s="392"/>
      <c r="DQ18" s="392"/>
      <c r="DR18" s="392"/>
      <c r="DS18" s="392"/>
      <c r="DT18" s="392"/>
      <c r="DU18" s="392"/>
      <c r="DV18" s="396">
        <v>1</v>
      </c>
      <c r="DW18" s="392"/>
      <c r="DX18" s="392"/>
      <c r="DY18" s="392"/>
      <c r="DZ18" s="392"/>
      <c r="EA18" s="396">
        <v>1</v>
      </c>
      <c r="EB18" s="392"/>
      <c r="EC18" s="395">
        <v>1</v>
      </c>
      <c r="ED18" s="394">
        <v>1</v>
      </c>
      <c r="EE18" s="392"/>
      <c r="EF18" s="392"/>
      <c r="EG18" s="392"/>
      <c r="EH18" s="392"/>
      <c r="EI18" s="392"/>
      <c r="EJ18" s="392"/>
      <c r="EK18" s="392"/>
      <c r="EL18" s="392"/>
      <c r="EM18" s="392"/>
      <c r="EN18" s="392"/>
      <c r="EO18" s="404">
        <f>IF(SUM(DH18:EN18)=0,"",SUM(DH18:EN18))</f>
        <v>10</v>
      </c>
      <c r="EP18" s="374"/>
      <c r="EQ18" s="286"/>
      <c r="ER18" s="348"/>
      <c r="ET18" s="296"/>
      <c r="EV18" s="348"/>
      <c r="EW18" s="434">
        <f t="shared" si="20"/>
      </c>
      <c r="EX18" s="434">
        <f t="shared" si="21"/>
      </c>
      <c r="EY18" s="434">
        <f t="shared" si="22"/>
      </c>
      <c r="EZ18" s="434">
        <f t="shared" si="23"/>
      </c>
      <c r="FA18" s="434">
        <f t="shared" si="24"/>
      </c>
      <c r="FB18" s="434">
        <f t="shared" si="25"/>
      </c>
      <c r="FC18" s="434">
        <f t="shared" si="26"/>
      </c>
      <c r="FD18" s="434">
        <f t="shared" si="27"/>
      </c>
      <c r="FE18" s="434">
        <f t="shared" si="28"/>
      </c>
      <c r="FF18" s="434">
        <f t="shared" si="29"/>
      </c>
      <c r="FG18" s="434">
        <f t="shared" si="30"/>
      </c>
      <c r="FH18" s="434">
        <f t="shared" si="31"/>
        <v>20</v>
      </c>
      <c r="FI18" s="434">
        <f t="shared" si="32"/>
      </c>
      <c r="FJ18" s="434">
        <f t="shared" si="33"/>
      </c>
      <c r="FK18" s="434">
        <f t="shared" si="34"/>
      </c>
      <c r="FL18" s="434">
        <f t="shared" si="35"/>
      </c>
      <c r="FM18" s="434">
        <f t="shared" si="36"/>
      </c>
      <c r="FN18" s="434">
        <f t="shared" si="37"/>
      </c>
      <c r="FO18" s="434">
        <f t="shared" si="38"/>
      </c>
      <c r="FP18" s="434">
        <f t="shared" si="39"/>
      </c>
      <c r="FQ18" s="434">
        <f t="shared" si="40"/>
        <v>0</v>
      </c>
      <c r="FR18" s="434">
        <f t="shared" si="41"/>
      </c>
      <c r="FS18" s="434">
        <f t="shared" si="42"/>
      </c>
      <c r="FT18" s="434">
        <f t="shared" si="43"/>
      </c>
      <c r="FU18" s="434">
        <f t="shared" si="44"/>
      </c>
      <c r="FV18" s="434">
        <f t="shared" si="45"/>
      </c>
      <c r="FW18" s="434">
        <f t="shared" si="46"/>
      </c>
      <c r="FX18" s="434">
        <f t="shared" si="47"/>
      </c>
      <c r="FY18" s="434">
        <f t="shared" si="48"/>
      </c>
      <c r="FZ18" s="434">
        <f t="shared" si="49"/>
      </c>
      <c r="GA18" s="434">
        <f t="shared" si="50"/>
      </c>
      <c r="GB18" s="434">
        <f t="shared" si="51"/>
      </c>
      <c r="GC18" s="434">
        <f t="shared" si="52"/>
        <v>20</v>
      </c>
      <c r="GD18" s="434">
        <f t="shared" si="53"/>
      </c>
      <c r="GE18" s="434">
        <f t="shared" si="54"/>
      </c>
      <c r="GF18" s="434">
        <f t="shared" si="55"/>
      </c>
      <c r="GG18" s="434">
        <f t="shared" si="56"/>
      </c>
      <c r="GH18" s="434">
        <f t="shared" si="57"/>
      </c>
      <c r="GI18" s="434">
        <f t="shared" si="58"/>
      </c>
      <c r="GJ18" s="434">
        <f t="shared" si="59"/>
      </c>
      <c r="GK18" s="434">
        <f t="shared" si="60"/>
      </c>
      <c r="GL18" s="434">
        <f t="shared" si="61"/>
      </c>
      <c r="GM18" s="434">
        <f t="shared" si="62"/>
        <v>0</v>
      </c>
      <c r="GN18" s="434">
        <f t="shared" si="63"/>
      </c>
      <c r="GO18" s="434">
        <f t="shared" si="64"/>
      </c>
      <c r="GP18" s="434">
        <f t="shared" si="65"/>
        <v>2</v>
      </c>
      <c r="GQ18" s="434" t="e">
        <f t="shared" si="66"/>
        <v>#VALUE!</v>
      </c>
      <c r="GR18" s="434" t="e">
        <f t="shared" si="67"/>
        <v>#VALUE!</v>
      </c>
      <c r="GS18" s="434">
        <f t="shared" si="68"/>
      </c>
      <c r="GT18" s="434">
        <f t="shared" si="69"/>
      </c>
      <c r="GU18" s="434">
        <f t="shared" si="70"/>
        <v>3</v>
      </c>
      <c r="GV18" s="434" t="e">
        <f t="shared" si="71"/>
        <v>#VALUE!</v>
      </c>
      <c r="GW18" s="434">
        <f t="shared" si="72"/>
      </c>
      <c r="GX18" s="434">
        <f t="shared" si="73"/>
      </c>
      <c r="GY18" s="434">
        <f t="shared" si="74"/>
        <v>20</v>
      </c>
      <c r="GZ18" s="434">
        <f t="shared" si="75"/>
      </c>
      <c r="HA18" s="434">
        <f t="shared" si="76"/>
      </c>
      <c r="HB18" s="434">
        <f t="shared" si="77"/>
      </c>
      <c r="HC18" s="434">
        <f t="shared" si="78"/>
        <v>20</v>
      </c>
    </row>
    <row r="19" spans="2:211" ht="58.5">
      <c r="B19" s="535" t="s">
        <v>841</v>
      </c>
      <c r="D19" s="356" t="s">
        <v>224</v>
      </c>
      <c r="E19" s="291" t="s">
        <v>267</v>
      </c>
      <c r="F19" s="229"/>
      <c r="G19" s="353">
        <v>1</v>
      </c>
      <c r="H19" s="353">
        <v>4</v>
      </c>
      <c r="I19" s="355">
        <v>1</v>
      </c>
      <c r="J19" s="349">
        <v>1</v>
      </c>
      <c r="K19" s="354" t="s">
        <v>697</v>
      </c>
      <c r="L19" s="502" t="s">
        <v>698</v>
      </c>
      <c r="M19" s="349"/>
      <c r="N19" s="349">
        <v>15</v>
      </c>
      <c r="O19" s="342"/>
      <c r="P19" s="229"/>
      <c r="Q19" s="343">
        <v>1</v>
      </c>
      <c r="R19" s="343">
        <v>3</v>
      </c>
      <c r="S19" s="344">
        <v>0</v>
      </c>
      <c r="T19" s="229"/>
      <c r="U19" s="345">
        <v>703</v>
      </c>
      <c r="V19" s="398">
        <v>6</v>
      </c>
      <c r="W19" s="345">
        <v>86</v>
      </c>
      <c r="X19" s="382">
        <f t="shared" si="17"/>
        <v>4</v>
      </c>
      <c r="Y19" s="223">
        <f t="shared" si="18"/>
        <v>0.13086770981507823</v>
      </c>
      <c r="Z19" s="382">
        <f t="shared" si="19"/>
        <v>4</v>
      </c>
      <c r="AA19" s="286"/>
      <c r="AB19" s="229"/>
      <c r="AC19" s="187"/>
      <c r="AD19" s="187"/>
      <c r="AE19" s="187"/>
      <c r="AF19" s="187"/>
      <c r="AG19" s="358">
        <v>0.02</v>
      </c>
      <c r="AH19" s="187"/>
      <c r="AI19" s="187"/>
      <c r="AJ19" s="187"/>
      <c r="AK19" s="187"/>
      <c r="AL19" s="187"/>
      <c r="AM19" s="187"/>
      <c r="AN19" s="187"/>
      <c r="AO19" s="187"/>
      <c r="AP19" s="187"/>
      <c r="AQ19" s="191">
        <v>0.98</v>
      </c>
      <c r="AR19" s="187"/>
      <c r="AS19" s="187"/>
      <c r="AT19" s="187"/>
      <c r="AU19" s="342"/>
      <c r="AV19" s="229"/>
      <c r="AW19" s="187">
        <v>0.02</v>
      </c>
      <c r="AX19" s="358">
        <v>0.02</v>
      </c>
      <c r="AY19" s="187"/>
      <c r="AZ19" s="187"/>
      <c r="BA19" s="187"/>
      <c r="BB19" s="187"/>
      <c r="BC19" s="187"/>
      <c r="BD19" s="187"/>
      <c r="BE19" s="342"/>
      <c r="BF19" s="229"/>
      <c r="BG19" s="187"/>
      <c r="BH19" s="187"/>
      <c r="BI19" s="187"/>
      <c r="BJ19" s="358">
        <v>1</v>
      </c>
      <c r="BK19" s="187"/>
      <c r="BL19" s="187"/>
      <c r="BM19" s="187"/>
      <c r="BN19" s="187"/>
      <c r="BO19" s="187"/>
      <c r="BP19" s="187"/>
      <c r="BQ19" s="187"/>
      <c r="BR19" s="187"/>
      <c r="BS19" s="504">
        <v>1</v>
      </c>
      <c r="BT19" s="342"/>
      <c r="BU19" s="229"/>
      <c r="BV19" s="400">
        <v>0</v>
      </c>
      <c r="BW19" s="374"/>
      <c r="BX19" s="187"/>
      <c r="BY19" s="342"/>
      <c r="BZ19" s="229"/>
      <c r="CA19" s="400">
        <v>0</v>
      </c>
      <c r="CB19" s="374"/>
      <c r="CC19" s="229"/>
      <c r="CD19" s="187"/>
      <c r="CE19" s="385">
        <v>1</v>
      </c>
      <c r="CF19" s="187"/>
      <c r="CG19" s="342"/>
      <c r="CH19" s="229"/>
      <c r="CI19" s="373">
        <v>0.85</v>
      </c>
      <c r="CJ19" s="191">
        <v>0</v>
      </c>
      <c r="CK19" s="342"/>
      <c r="CL19" s="373">
        <v>1</v>
      </c>
      <c r="CM19" s="191">
        <v>0</v>
      </c>
      <c r="CN19" s="373">
        <v>1</v>
      </c>
      <c r="CO19" s="191">
        <v>0</v>
      </c>
      <c r="CP19" s="342"/>
      <c r="CQ19" s="191">
        <v>0</v>
      </c>
      <c r="CR19" s="191">
        <v>0</v>
      </c>
      <c r="CS19" s="191">
        <v>0</v>
      </c>
      <c r="CT19" s="191">
        <v>0</v>
      </c>
      <c r="CU19" s="191">
        <v>0</v>
      </c>
      <c r="CV19" s="373">
        <v>1</v>
      </c>
      <c r="CW19" s="357" t="s">
        <v>699</v>
      </c>
      <c r="CX19" s="389">
        <v>1</v>
      </c>
      <c r="CY19" s="187"/>
      <c r="CZ19" s="357" t="s">
        <v>700</v>
      </c>
      <c r="DA19" s="229"/>
      <c r="DB19" s="229"/>
      <c r="DC19" s="389">
        <v>1</v>
      </c>
      <c r="DD19" s="187"/>
      <c r="DE19" s="490"/>
      <c r="DF19" s="379" t="s">
        <v>701</v>
      </c>
      <c r="DG19" s="229"/>
      <c r="DH19" s="394">
        <v>1</v>
      </c>
      <c r="DI19" s="395">
        <v>1</v>
      </c>
      <c r="DJ19" s="392"/>
      <c r="DK19" s="392"/>
      <c r="DL19" s="396">
        <v>1</v>
      </c>
      <c r="DM19" s="394">
        <v>1</v>
      </c>
      <c r="DN19" s="392"/>
      <c r="DO19" s="394">
        <v>1</v>
      </c>
      <c r="DP19" s="392"/>
      <c r="DQ19" s="392"/>
      <c r="DR19" s="392"/>
      <c r="DS19" s="395">
        <v>1</v>
      </c>
      <c r="DT19" s="394">
        <v>1</v>
      </c>
      <c r="DU19" s="392"/>
      <c r="DV19" s="396">
        <v>1</v>
      </c>
      <c r="DW19" s="392"/>
      <c r="DX19" s="392"/>
      <c r="DY19" s="392"/>
      <c r="DZ19" s="392"/>
      <c r="EA19" s="396">
        <v>1</v>
      </c>
      <c r="EB19" s="392"/>
      <c r="EC19" s="392"/>
      <c r="ED19" s="392"/>
      <c r="EE19" s="392"/>
      <c r="EF19" s="392"/>
      <c r="EG19" s="392"/>
      <c r="EH19" s="392"/>
      <c r="EI19" s="392"/>
      <c r="EJ19" s="392"/>
      <c r="EK19" s="396">
        <v>1</v>
      </c>
      <c r="EL19" s="392"/>
      <c r="EM19" s="392"/>
      <c r="EN19" s="392"/>
      <c r="EO19" s="404">
        <f>IF(SUM(DH19:EN19)=0,"",SUM(DH19:EN19))</f>
        <v>10</v>
      </c>
      <c r="EP19" s="374"/>
      <c r="EQ19" s="286"/>
      <c r="ER19" s="229"/>
      <c r="ET19" s="296"/>
      <c r="EV19" s="229"/>
      <c r="EW19" s="434">
        <f t="shared" si="20"/>
      </c>
      <c r="EX19" s="434">
        <f t="shared" si="21"/>
      </c>
      <c r="EY19" s="434">
        <f t="shared" si="22"/>
      </c>
      <c r="EZ19" s="434">
        <f t="shared" si="23"/>
      </c>
      <c r="FA19" s="434">
        <f t="shared" si="24"/>
        <v>1.72</v>
      </c>
      <c r="FB19" s="434">
        <f t="shared" si="25"/>
      </c>
      <c r="FC19" s="434">
        <f t="shared" si="26"/>
      </c>
      <c r="FD19" s="434">
        <f t="shared" si="27"/>
      </c>
      <c r="FE19" s="434">
        <f t="shared" si="28"/>
      </c>
      <c r="FF19" s="434">
        <f t="shared" si="29"/>
      </c>
      <c r="FG19" s="434">
        <f t="shared" si="30"/>
      </c>
      <c r="FH19" s="434">
        <f t="shared" si="31"/>
      </c>
      <c r="FI19" s="434">
        <f t="shared" si="32"/>
      </c>
      <c r="FJ19" s="434">
        <f t="shared" si="33"/>
      </c>
      <c r="FK19" s="434">
        <f t="shared" si="34"/>
        <v>84.28</v>
      </c>
      <c r="FL19" s="434">
        <f t="shared" si="35"/>
      </c>
      <c r="FM19" s="434">
        <f t="shared" si="36"/>
      </c>
      <c r="FN19" s="434">
        <f t="shared" si="37"/>
      </c>
      <c r="FO19" s="434">
        <f t="shared" si="38"/>
      </c>
      <c r="FP19" s="434">
        <f t="shared" si="39"/>
      </c>
      <c r="FQ19" s="434">
        <f t="shared" si="40"/>
        <v>1.72</v>
      </c>
      <c r="FR19" s="434">
        <f t="shared" si="41"/>
        <v>1.72</v>
      </c>
      <c r="FS19" s="434">
        <f t="shared" si="42"/>
      </c>
      <c r="FT19" s="434">
        <f t="shared" si="43"/>
      </c>
      <c r="FU19" s="434">
        <f t="shared" si="44"/>
      </c>
      <c r="FV19" s="434">
        <f t="shared" si="45"/>
      </c>
      <c r="FW19" s="434">
        <f t="shared" si="46"/>
      </c>
      <c r="FX19" s="434">
        <f t="shared" si="47"/>
      </c>
      <c r="FY19" s="434">
        <f t="shared" si="48"/>
      </c>
      <c r="FZ19" s="434">
        <f t="shared" si="49"/>
      </c>
      <c r="GA19" s="434">
        <f t="shared" si="50"/>
      </c>
      <c r="GB19" s="434">
        <f t="shared" si="51"/>
      </c>
      <c r="GC19" s="434">
        <f t="shared" si="52"/>
      </c>
      <c r="GD19" s="434">
        <f t="shared" si="53"/>
        <v>86</v>
      </c>
      <c r="GE19" s="434">
        <f t="shared" si="54"/>
      </c>
      <c r="GF19" s="434">
        <f t="shared" si="55"/>
      </c>
      <c r="GG19" s="434">
        <f t="shared" si="56"/>
      </c>
      <c r="GH19" s="434">
        <f t="shared" si="57"/>
      </c>
      <c r="GI19" s="434">
        <f t="shared" si="58"/>
      </c>
      <c r="GJ19" s="434">
        <f t="shared" si="59"/>
      </c>
      <c r="GK19" s="434">
        <f t="shared" si="60"/>
      </c>
      <c r="GL19" s="434">
        <f t="shared" si="61"/>
      </c>
      <c r="GM19" s="434">
        <f t="shared" si="62"/>
        <v>86</v>
      </c>
      <c r="GN19" s="434">
        <f t="shared" si="63"/>
      </c>
      <c r="GO19" s="434">
        <f t="shared" si="64"/>
      </c>
      <c r="GP19" s="434">
        <f t="shared" si="65"/>
        <v>0</v>
      </c>
      <c r="GQ19" s="434">
        <f t="shared" si="66"/>
      </c>
      <c r="GR19" s="434">
        <f t="shared" si="67"/>
      </c>
      <c r="GS19" s="434">
        <f t="shared" si="68"/>
      </c>
      <c r="GT19" s="434">
        <f t="shared" si="69"/>
      </c>
      <c r="GU19" s="434">
        <f t="shared" si="70"/>
        <v>0</v>
      </c>
      <c r="GV19" s="434">
        <f t="shared" si="71"/>
      </c>
      <c r="GW19" s="434">
        <f t="shared" si="72"/>
      </c>
      <c r="GX19" s="434">
        <f t="shared" si="73"/>
      </c>
      <c r="GY19" s="434">
        <f t="shared" si="74"/>
        <v>86</v>
      </c>
      <c r="GZ19" s="434">
        <f t="shared" si="75"/>
      </c>
      <c r="HA19" s="434">
        <f t="shared" si="76"/>
      </c>
      <c r="HB19" s="434">
        <f t="shared" si="77"/>
      </c>
      <c r="HC19" s="434">
        <f t="shared" si="78"/>
        <v>73.1</v>
      </c>
    </row>
    <row r="20" spans="2:211" ht="12.75">
      <c r="B20" s="535" t="s">
        <v>841</v>
      </c>
      <c r="D20" s="557" t="s">
        <v>198</v>
      </c>
      <c r="E20" s="291" t="s">
        <v>267</v>
      </c>
      <c r="F20" s="229"/>
      <c r="J20" s="341"/>
      <c r="K20" s="237"/>
      <c r="L20" s="237"/>
      <c r="M20" s="341"/>
      <c r="N20" s="341"/>
      <c r="O20" s="342"/>
      <c r="P20" s="229"/>
      <c r="Q20" s="343">
        <v>1</v>
      </c>
      <c r="R20" s="343">
        <v>2</v>
      </c>
      <c r="S20" s="344">
        <v>0</v>
      </c>
      <c r="T20" s="229"/>
      <c r="U20" s="555">
        <v>957</v>
      </c>
      <c r="V20" s="555">
        <v>8</v>
      </c>
      <c r="W20" s="555">
        <v>85</v>
      </c>
      <c r="X20" s="382">
        <f t="shared" si="17"/>
        <v>5</v>
      </c>
      <c r="Y20" s="223">
        <f t="shared" si="18"/>
        <v>0.09717868338557993</v>
      </c>
      <c r="Z20" s="382">
        <f t="shared" si="19"/>
        <v>8</v>
      </c>
      <c r="AA20" s="350"/>
      <c r="AB20" s="229"/>
      <c r="AC20" s="187"/>
      <c r="AD20" s="187"/>
      <c r="AE20" s="187"/>
      <c r="AF20" s="187"/>
      <c r="AG20" s="187"/>
      <c r="AH20" s="187"/>
      <c r="AI20" s="187"/>
      <c r="AJ20" s="187"/>
      <c r="AK20" s="187"/>
      <c r="AL20" s="187"/>
      <c r="AM20" s="187"/>
      <c r="AN20" s="538">
        <v>1</v>
      </c>
      <c r="AO20" s="187"/>
      <c r="AP20" s="187"/>
      <c r="AQ20" s="187"/>
      <c r="AR20" s="187"/>
      <c r="AS20" s="187"/>
      <c r="AT20" s="187"/>
      <c r="AU20" s="346"/>
      <c r="AV20" s="229"/>
      <c r="AW20" s="187"/>
      <c r="AX20" s="187"/>
      <c r="AY20" s="187"/>
      <c r="AZ20" s="187"/>
      <c r="BA20" s="187"/>
      <c r="BB20" s="187"/>
      <c r="BC20" s="187"/>
      <c r="BD20" s="187"/>
      <c r="BE20" s="346"/>
      <c r="BF20" s="229"/>
      <c r="BG20" s="187"/>
      <c r="BH20" s="187"/>
      <c r="BI20" s="187"/>
      <c r="BJ20" s="187"/>
      <c r="BK20" s="187"/>
      <c r="BL20" s="187"/>
      <c r="BM20" s="187"/>
      <c r="BN20" s="187"/>
      <c r="BO20" s="187"/>
      <c r="BP20" s="187"/>
      <c r="BQ20" s="187"/>
      <c r="BR20" s="187"/>
      <c r="BS20" s="187"/>
      <c r="BT20" s="346"/>
      <c r="BU20" s="229"/>
      <c r="BV20" s="187"/>
      <c r="BW20" s="374"/>
      <c r="BX20" s="187"/>
      <c r="BY20" s="342"/>
      <c r="BZ20" s="229"/>
      <c r="CA20" s="187"/>
      <c r="CB20" s="374"/>
      <c r="CC20" s="229"/>
      <c r="CD20" s="187"/>
      <c r="CE20" s="187"/>
      <c r="CF20" s="187"/>
      <c r="CG20" s="342"/>
      <c r="CH20" s="229"/>
      <c r="CI20" s="187"/>
      <c r="CJ20" s="187"/>
      <c r="CK20" s="342"/>
      <c r="CL20" s="187"/>
      <c r="CM20" s="187"/>
      <c r="CN20" s="187"/>
      <c r="CO20" s="187"/>
      <c r="CP20" s="342"/>
      <c r="CQ20" s="187"/>
      <c r="CR20" s="187"/>
      <c r="CS20" s="187"/>
      <c r="CT20" s="187"/>
      <c r="CU20" s="187"/>
      <c r="CV20" s="187"/>
      <c r="CW20" s="342"/>
      <c r="CX20" s="187"/>
      <c r="CY20" s="187"/>
      <c r="CZ20" s="390"/>
      <c r="DA20" s="229"/>
      <c r="DB20" s="229"/>
      <c r="DC20" s="187"/>
      <c r="DD20" s="187"/>
      <c r="DE20" s="490"/>
      <c r="DF20" s="379"/>
      <c r="DG20" s="229"/>
      <c r="DH20" s="392"/>
      <c r="DI20" s="392"/>
      <c r="DJ20" s="392"/>
      <c r="DK20" s="392"/>
      <c r="DL20" s="392"/>
      <c r="DM20" s="392"/>
      <c r="DN20" s="392"/>
      <c r="DO20" s="392"/>
      <c r="DP20" s="392"/>
      <c r="DQ20" s="392"/>
      <c r="DR20" s="392"/>
      <c r="DS20" s="392"/>
      <c r="DT20" s="392"/>
      <c r="DU20" s="392"/>
      <c r="DV20" s="392"/>
      <c r="DW20" s="392"/>
      <c r="DX20" s="392"/>
      <c r="DY20" s="392"/>
      <c r="DZ20" s="392"/>
      <c r="EA20" s="392"/>
      <c r="EB20" s="392"/>
      <c r="EC20" s="392"/>
      <c r="ED20" s="392"/>
      <c r="EE20" s="392"/>
      <c r="EF20" s="392"/>
      <c r="EG20" s="392"/>
      <c r="EH20" s="392"/>
      <c r="EI20" s="392"/>
      <c r="EJ20" s="392"/>
      <c r="EK20" s="392"/>
      <c r="EL20" s="392"/>
      <c r="EM20" s="392"/>
      <c r="EN20" s="392"/>
      <c r="EO20" s="404">
        <f>IF(SUM(DH20:EN20)=0,"",SUM(DH20:EN20))</f>
      </c>
      <c r="EP20" s="374"/>
      <c r="EQ20" s="350"/>
      <c r="ER20" s="229"/>
      <c r="ET20" s="296"/>
      <c r="EV20" s="229"/>
      <c r="EW20" s="434">
        <f t="shared" si="20"/>
      </c>
      <c r="EX20" s="434">
        <f t="shared" si="21"/>
      </c>
      <c r="EY20" s="434">
        <f t="shared" si="22"/>
      </c>
      <c r="EZ20" s="434">
        <f t="shared" si="23"/>
      </c>
      <c r="FA20" s="434">
        <f t="shared" si="24"/>
      </c>
      <c r="FB20" s="434">
        <f t="shared" si="25"/>
      </c>
      <c r="FC20" s="434">
        <f t="shared" si="26"/>
      </c>
      <c r="FD20" s="434">
        <f t="shared" si="27"/>
      </c>
      <c r="FE20" s="434">
        <f t="shared" si="28"/>
      </c>
      <c r="FF20" s="434">
        <f t="shared" si="29"/>
      </c>
      <c r="FG20" s="434">
        <f t="shared" si="30"/>
      </c>
      <c r="FH20" s="434">
        <f t="shared" si="31"/>
        <v>85</v>
      </c>
      <c r="FI20" s="434">
        <f t="shared" si="32"/>
      </c>
      <c r="FJ20" s="434">
        <f t="shared" si="33"/>
      </c>
      <c r="FK20" s="434">
        <f t="shared" si="34"/>
      </c>
      <c r="FL20" s="434">
        <f t="shared" si="35"/>
      </c>
      <c r="FM20" s="434">
        <f t="shared" si="36"/>
      </c>
      <c r="FN20" s="434">
        <f t="shared" si="37"/>
      </c>
      <c r="FO20" s="434">
        <f t="shared" si="38"/>
      </c>
      <c r="FP20" s="434">
        <f t="shared" si="39"/>
      </c>
      <c r="FQ20" s="434">
        <f t="shared" si="40"/>
      </c>
      <c r="FR20" s="434">
        <f t="shared" si="41"/>
      </c>
      <c r="FS20" s="434">
        <f t="shared" si="42"/>
      </c>
      <c r="FT20" s="434">
        <f t="shared" si="43"/>
      </c>
      <c r="FU20" s="434">
        <f t="shared" si="44"/>
      </c>
      <c r="FV20" s="434">
        <f t="shared" si="45"/>
      </c>
      <c r="FW20" s="434">
        <f t="shared" si="46"/>
      </c>
      <c r="FX20" s="434">
        <f t="shared" si="47"/>
      </c>
      <c r="FY20" s="434">
        <f t="shared" si="48"/>
      </c>
      <c r="FZ20" s="434">
        <f t="shared" si="49"/>
      </c>
      <c r="GA20" s="434">
        <f t="shared" si="50"/>
      </c>
      <c r="GB20" s="434">
        <f t="shared" si="51"/>
      </c>
      <c r="GC20" s="434">
        <f t="shared" si="52"/>
      </c>
      <c r="GD20" s="434">
        <f t="shared" si="53"/>
      </c>
      <c r="GE20" s="434">
        <f t="shared" si="54"/>
      </c>
      <c r="GF20" s="434">
        <f t="shared" si="55"/>
      </c>
      <c r="GG20" s="434">
        <f t="shared" si="56"/>
      </c>
      <c r="GH20" s="434">
        <f t="shared" si="57"/>
      </c>
      <c r="GI20" s="434">
        <f t="shared" si="58"/>
      </c>
      <c r="GJ20" s="434">
        <f t="shared" si="59"/>
      </c>
      <c r="GK20" s="434">
        <f t="shared" si="60"/>
      </c>
      <c r="GL20" s="434">
        <f t="shared" si="61"/>
      </c>
      <c r="GM20" s="434">
        <f t="shared" si="62"/>
      </c>
      <c r="GN20" s="434">
        <f t="shared" si="63"/>
      </c>
      <c r="GO20" s="434">
        <f t="shared" si="64"/>
      </c>
      <c r="GP20" s="434">
        <f t="shared" si="65"/>
      </c>
      <c r="GQ20" s="434">
        <f t="shared" si="66"/>
      </c>
      <c r="GR20" s="434">
        <f t="shared" si="67"/>
      </c>
      <c r="GS20" s="434">
        <f t="shared" si="68"/>
      </c>
      <c r="GT20" s="434">
        <f t="shared" si="69"/>
      </c>
      <c r="GU20" s="434">
        <f t="shared" si="70"/>
      </c>
      <c r="GV20" s="434">
        <f t="shared" si="71"/>
      </c>
      <c r="GW20" s="434">
        <f t="shared" si="72"/>
      </c>
      <c r="GX20" s="434">
        <f t="shared" si="73"/>
      </c>
      <c r="GY20" s="434">
        <f t="shared" si="74"/>
      </c>
      <c r="GZ20" s="434">
        <f t="shared" si="75"/>
      </c>
      <c r="HA20" s="434">
        <f t="shared" si="76"/>
      </c>
      <c r="HB20" s="434">
        <f t="shared" si="77"/>
      </c>
      <c r="HC20" s="434">
        <f t="shared" si="78"/>
      </c>
    </row>
    <row r="21" spans="2:211" ht="12.75">
      <c r="B21" s="535" t="s">
        <v>841</v>
      </c>
      <c r="D21" s="356" t="s">
        <v>8</v>
      </c>
      <c r="E21" s="291" t="s">
        <v>267</v>
      </c>
      <c r="F21" s="229"/>
      <c r="G21" s="353">
        <v>1</v>
      </c>
      <c r="H21" s="353">
        <v>2</v>
      </c>
      <c r="I21" s="355">
        <v>1</v>
      </c>
      <c r="J21" s="344">
        <v>0</v>
      </c>
      <c r="K21" s="493"/>
      <c r="L21" s="493"/>
      <c r="M21" s="344"/>
      <c r="N21" s="344"/>
      <c r="O21" s="342"/>
      <c r="P21" s="229"/>
      <c r="Q21" s="343">
        <v>1</v>
      </c>
      <c r="R21" s="351">
        <v>1</v>
      </c>
      <c r="S21" s="344">
        <v>0</v>
      </c>
      <c r="T21" s="229"/>
      <c r="U21" s="345">
        <v>134</v>
      </c>
      <c r="V21" s="345"/>
      <c r="W21" s="345">
        <v>10</v>
      </c>
      <c r="X21" s="382">
        <f t="shared" si="17"/>
        <v>22</v>
      </c>
      <c r="Y21" s="223">
        <f t="shared" si="18"/>
        <v>0.07462686567164178</v>
      </c>
      <c r="Z21" s="382">
        <f t="shared" si="19"/>
        <v>13</v>
      </c>
      <c r="AA21" s="286"/>
      <c r="AB21" s="229"/>
      <c r="AC21" s="187"/>
      <c r="AD21" s="187"/>
      <c r="AE21" s="187"/>
      <c r="AF21" s="187"/>
      <c r="AG21" s="187"/>
      <c r="AH21" s="187"/>
      <c r="AI21" s="187"/>
      <c r="AJ21" s="187"/>
      <c r="AK21" s="187"/>
      <c r="AL21" s="187"/>
      <c r="AM21" s="187"/>
      <c r="AN21" s="359">
        <v>1</v>
      </c>
      <c r="AO21" s="187"/>
      <c r="AP21" s="187"/>
      <c r="AQ21" s="187"/>
      <c r="AR21" s="187"/>
      <c r="AS21" s="187"/>
      <c r="AT21" s="187"/>
      <c r="AU21" s="342"/>
      <c r="AV21" s="229"/>
      <c r="AW21" s="187">
        <v>1</v>
      </c>
      <c r="AX21" s="187"/>
      <c r="AY21" s="187"/>
      <c r="AZ21" s="359">
        <v>1</v>
      </c>
      <c r="BA21" s="187"/>
      <c r="BB21" s="187"/>
      <c r="BC21" s="187"/>
      <c r="BD21" s="187"/>
      <c r="BE21" s="342"/>
      <c r="BF21" s="229"/>
      <c r="BG21" s="187"/>
      <c r="BH21" s="187"/>
      <c r="BI21" s="187"/>
      <c r="BJ21" s="187"/>
      <c r="BK21" s="187"/>
      <c r="BL21" s="187"/>
      <c r="BM21" s="187"/>
      <c r="BN21" s="359">
        <v>1</v>
      </c>
      <c r="BO21" s="187"/>
      <c r="BP21" s="187"/>
      <c r="BQ21" s="187"/>
      <c r="BR21" s="187"/>
      <c r="BS21" s="400">
        <v>0</v>
      </c>
      <c r="BT21" s="342"/>
      <c r="BU21" s="229"/>
      <c r="BV21" s="373">
        <v>0.5</v>
      </c>
      <c r="BW21" s="492" t="s">
        <v>656</v>
      </c>
      <c r="BX21" s="359" t="s">
        <v>657</v>
      </c>
      <c r="BY21" s="342"/>
      <c r="BZ21" s="229"/>
      <c r="CA21" s="373">
        <v>0.1</v>
      </c>
      <c r="CB21" s="374"/>
      <c r="CC21" s="229"/>
      <c r="CD21" s="496">
        <v>1</v>
      </c>
      <c r="CE21" s="187"/>
      <c r="CF21" s="187"/>
      <c r="CG21" s="342"/>
      <c r="CH21" s="229"/>
      <c r="CI21" s="373">
        <v>1</v>
      </c>
      <c r="CJ21" s="402">
        <v>1</v>
      </c>
      <c r="CK21" s="342"/>
      <c r="CL21" s="191">
        <v>0</v>
      </c>
      <c r="CM21" s="191">
        <v>0</v>
      </c>
      <c r="CN21" s="191">
        <v>0</v>
      </c>
      <c r="CO21" s="191">
        <v>0</v>
      </c>
      <c r="CP21" s="342"/>
      <c r="CQ21" s="191">
        <v>0</v>
      </c>
      <c r="CR21" s="191">
        <v>0</v>
      </c>
      <c r="CS21" s="191">
        <v>0</v>
      </c>
      <c r="CT21" s="191">
        <v>0</v>
      </c>
      <c r="CU21" s="402">
        <v>1</v>
      </c>
      <c r="CV21" s="191">
        <v>0</v>
      </c>
      <c r="CW21" s="342"/>
      <c r="CX21" s="187"/>
      <c r="CY21" s="403">
        <v>1</v>
      </c>
      <c r="CZ21" s="379"/>
      <c r="DA21" s="229"/>
      <c r="DB21" s="229"/>
      <c r="DC21" s="389">
        <v>1</v>
      </c>
      <c r="DD21" s="187"/>
      <c r="DE21" s="490"/>
      <c r="DF21" s="379"/>
      <c r="DG21" s="229"/>
      <c r="DH21" s="394">
        <v>1</v>
      </c>
      <c r="DI21" s="395">
        <v>1</v>
      </c>
      <c r="DJ21" s="394">
        <v>1</v>
      </c>
      <c r="DK21" s="395">
        <v>1</v>
      </c>
      <c r="DL21" s="396">
        <v>1</v>
      </c>
      <c r="DM21" s="392"/>
      <c r="DN21" s="395">
        <v>1</v>
      </c>
      <c r="DO21" s="394">
        <v>1</v>
      </c>
      <c r="DP21" s="395">
        <v>1</v>
      </c>
      <c r="DQ21" s="396">
        <v>1</v>
      </c>
      <c r="DR21" s="392"/>
      <c r="DS21" s="392"/>
      <c r="DT21" s="392"/>
      <c r="DU21" s="392"/>
      <c r="DV21" s="392"/>
      <c r="DW21" s="392"/>
      <c r="DX21" s="392"/>
      <c r="DY21" s="392"/>
      <c r="DZ21" s="392"/>
      <c r="EA21" s="392"/>
      <c r="EB21" s="392"/>
      <c r="EC21" s="392"/>
      <c r="ED21" s="392"/>
      <c r="EE21" s="392"/>
      <c r="EF21" s="392"/>
      <c r="EG21" s="392"/>
      <c r="EH21" s="392"/>
      <c r="EI21" s="392"/>
      <c r="EJ21" s="392"/>
      <c r="EK21" s="392"/>
      <c r="EL21" s="392"/>
      <c r="EM21" s="392"/>
      <c r="EN21" s="392"/>
      <c r="EO21" s="404">
        <f>IF(SUM(DH21:EN21)=0,"",SUM(DH21:EN21))</f>
        <v>9</v>
      </c>
      <c r="EP21" s="374"/>
      <c r="EQ21" s="286"/>
      <c r="ER21" s="229"/>
      <c r="ET21" s="296"/>
      <c r="EV21" s="229"/>
      <c r="EW21" s="434">
        <f t="shared" si="20"/>
      </c>
      <c r="EX21" s="434">
        <f t="shared" si="21"/>
      </c>
      <c r="EY21" s="434">
        <f t="shared" si="22"/>
      </c>
      <c r="EZ21" s="434">
        <f t="shared" si="23"/>
      </c>
      <c r="FA21" s="434">
        <f t="shared" si="24"/>
      </c>
      <c r="FB21" s="434">
        <f t="shared" si="25"/>
      </c>
      <c r="FC21" s="434">
        <f t="shared" si="26"/>
      </c>
      <c r="FD21" s="434">
        <f t="shared" si="27"/>
      </c>
      <c r="FE21" s="434">
        <f t="shared" si="28"/>
      </c>
      <c r="FF21" s="434">
        <f t="shared" si="29"/>
      </c>
      <c r="FG21" s="434">
        <f t="shared" si="30"/>
      </c>
      <c r="FH21" s="434">
        <f t="shared" si="31"/>
        <v>10</v>
      </c>
      <c r="FI21" s="434">
        <f t="shared" si="32"/>
      </c>
      <c r="FJ21" s="434">
        <f t="shared" si="33"/>
      </c>
      <c r="FK21" s="434">
        <f t="shared" si="34"/>
      </c>
      <c r="FL21" s="434">
        <f t="shared" si="35"/>
      </c>
      <c r="FM21" s="434">
        <f t="shared" si="36"/>
      </c>
      <c r="FN21" s="434">
        <f t="shared" si="37"/>
      </c>
      <c r="FO21" s="434">
        <f t="shared" si="38"/>
      </c>
      <c r="FP21" s="434">
        <f t="shared" si="39"/>
      </c>
      <c r="FQ21" s="434">
        <f t="shared" si="40"/>
        <v>10</v>
      </c>
      <c r="FR21" s="434">
        <f t="shared" si="41"/>
      </c>
      <c r="FS21" s="434">
        <f t="shared" si="42"/>
      </c>
      <c r="FT21" s="434">
        <f t="shared" si="43"/>
        <v>10</v>
      </c>
      <c r="FU21" s="434">
        <f t="shared" si="44"/>
      </c>
      <c r="FV21" s="434">
        <f t="shared" si="45"/>
      </c>
      <c r="FW21" s="434">
        <f t="shared" si="46"/>
      </c>
      <c r="FX21" s="434">
        <f t="shared" si="47"/>
      </c>
      <c r="FY21" s="434">
        <f t="shared" si="48"/>
      </c>
      <c r="FZ21" s="434">
        <f t="shared" si="49"/>
      </c>
      <c r="GA21" s="434">
        <f t="shared" si="50"/>
      </c>
      <c r="GB21" s="434">
        <f t="shared" si="51"/>
      </c>
      <c r="GC21" s="434">
        <f t="shared" si="52"/>
      </c>
      <c r="GD21" s="434">
        <f t="shared" si="53"/>
      </c>
      <c r="GE21" s="434">
        <f t="shared" si="54"/>
      </c>
      <c r="GF21" s="434">
        <f t="shared" si="55"/>
      </c>
      <c r="GG21" s="434">
        <f t="shared" si="56"/>
      </c>
      <c r="GH21" s="434">
        <f t="shared" si="57"/>
        <v>10</v>
      </c>
      <c r="GI21" s="434">
        <f t="shared" si="58"/>
      </c>
      <c r="GJ21" s="434">
        <f t="shared" si="59"/>
      </c>
      <c r="GK21" s="434">
        <f t="shared" si="60"/>
      </c>
      <c r="GL21" s="434">
        <f t="shared" si="61"/>
      </c>
      <c r="GM21" s="434">
        <f t="shared" si="62"/>
        <v>0</v>
      </c>
      <c r="GN21" s="434">
        <f t="shared" si="63"/>
      </c>
      <c r="GO21" s="434">
        <f t="shared" si="64"/>
      </c>
      <c r="GP21" s="434">
        <f t="shared" si="65"/>
        <v>5</v>
      </c>
      <c r="GQ21" s="434" t="e">
        <f t="shared" si="66"/>
        <v>#VALUE!</v>
      </c>
      <c r="GR21" s="434" t="e">
        <f t="shared" si="67"/>
        <v>#VALUE!</v>
      </c>
      <c r="GS21" s="434">
        <f t="shared" si="68"/>
      </c>
      <c r="GT21" s="434">
        <f t="shared" si="69"/>
      </c>
      <c r="GU21" s="434">
        <f t="shared" si="70"/>
        <v>1</v>
      </c>
      <c r="GV21" s="434">
        <f t="shared" si="71"/>
      </c>
      <c r="GW21" s="434">
        <f t="shared" si="72"/>
      </c>
      <c r="GX21" s="434">
        <f t="shared" si="73"/>
        <v>10</v>
      </c>
      <c r="GY21" s="434">
        <f t="shared" si="74"/>
      </c>
      <c r="GZ21" s="434">
        <f t="shared" si="75"/>
      </c>
      <c r="HA21" s="434">
        <f t="shared" si="76"/>
      </c>
      <c r="HB21" s="434">
        <f t="shared" si="77"/>
      </c>
      <c r="HC21" s="434">
        <f t="shared" si="78"/>
        <v>10</v>
      </c>
    </row>
    <row r="22" spans="2:211" ht="12.75">
      <c r="B22" s="535" t="s">
        <v>841</v>
      </c>
      <c r="D22" s="557" t="s">
        <v>2</v>
      </c>
      <c r="E22" s="291" t="s">
        <v>267</v>
      </c>
      <c r="F22" s="229"/>
      <c r="J22" s="347"/>
      <c r="K22" s="348"/>
      <c r="L22" s="348"/>
      <c r="M22" s="347"/>
      <c r="N22" s="347"/>
      <c r="O22" s="342"/>
      <c r="P22" s="229"/>
      <c r="Q22" s="343">
        <v>1</v>
      </c>
      <c r="R22" s="352">
        <v>3</v>
      </c>
      <c r="S22" s="349">
        <v>1</v>
      </c>
      <c r="T22" s="229"/>
      <c r="U22" s="559">
        <v>767</v>
      </c>
      <c r="V22" s="559">
        <v>3</v>
      </c>
      <c r="W22" s="559">
        <v>62</v>
      </c>
      <c r="X22" s="382">
        <f t="shared" si="17"/>
        <v>12</v>
      </c>
      <c r="Y22" s="223">
        <f t="shared" si="18"/>
        <v>0.0847457627118644</v>
      </c>
      <c r="Z22" s="382">
        <f t="shared" si="19"/>
        <v>11</v>
      </c>
      <c r="AA22" s="286"/>
      <c r="AB22" s="229"/>
      <c r="AC22" s="187"/>
      <c r="AD22" s="187"/>
      <c r="AE22" s="187"/>
      <c r="AF22" s="187"/>
      <c r="AG22" s="187"/>
      <c r="AH22" s="187"/>
      <c r="AI22" s="187"/>
      <c r="AJ22" s="187"/>
      <c r="AK22" s="187"/>
      <c r="AL22" s="187"/>
      <c r="AM22" s="187"/>
      <c r="AN22" s="538">
        <v>1</v>
      </c>
      <c r="AO22" s="187"/>
      <c r="AP22" s="187"/>
      <c r="AQ22" s="187"/>
      <c r="AR22" s="187"/>
      <c r="AS22" s="187"/>
      <c r="AT22" s="187"/>
      <c r="AU22" s="342"/>
      <c r="AV22" s="229"/>
      <c r="AW22" s="187"/>
      <c r="AX22" s="187"/>
      <c r="AY22" s="187"/>
      <c r="AZ22" s="187"/>
      <c r="BA22" s="187"/>
      <c r="BB22" s="187"/>
      <c r="BC22" s="187"/>
      <c r="BD22" s="187"/>
      <c r="BE22" s="342"/>
      <c r="BF22" s="229"/>
      <c r="BG22" s="187"/>
      <c r="BH22" s="187"/>
      <c r="BI22" s="187"/>
      <c r="BJ22" s="187"/>
      <c r="BK22" s="187"/>
      <c r="BL22" s="187"/>
      <c r="BM22" s="187"/>
      <c r="BN22" s="187"/>
      <c r="BO22" s="187"/>
      <c r="BP22" s="187"/>
      <c r="BQ22" s="187"/>
      <c r="BR22" s="187"/>
      <c r="BS22" s="187"/>
      <c r="BT22" s="342"/>
      <c r="BU22" s="229"/>
      <c r="BV22" s="187"/>
      <c r="BW22" s="374"/>
      <c r="BX22" s="187"/>
      <c r="BY22" s="342"/>
      <c r="BZ22" s="229"/>
      <c r="CA22" s="187"/>
      <c r="CB22" s="374"/>
      <c r="CC22" s="229"/>
      <c r="CD22" s="187"/>
      <c r="CE22" s="187"/>
      <c r="CF22" s="187"/>
      <c r="CG22" s="342"/>
      <c r="CH22" s="229"/>
      <c r="CI22" s="187"/>
      <c r="CJ22" s="187"/>
      <c r="CK22" s="342"/>
      <c r="CL22" s="187"/>
      <c r="CM22" s="187"/>
      <c r="CN22" s="187"/>
      <c r="CO22" s="187"/>
      <c r="CP22" s="342"/>
      <c r="CQ22" s="187"/>
      <c r="CR22" s="187"/>
      <c r="CS22" s="187"/>
      <c r="CT22" s="187"/>
      <c r="CU22" s="187"/>
      <c r="CV22" s="187"/>
      <c r="CW22" s="342"/>
      <c r="CX22" s="187"/>
      <c r="CY22" s="187"/>
      <c r="CZ22" s="379"/>
      <c r="DA22" s="229"/>
      <c r="DB22" s="229"/>
      <c r="DC22" s="187"/>
      <c r="DD22" s="187"/>
      <c r="DE22" s="490"/>
      <c r="DF22" s="379"/>
      <c r="DG22" s="229"/>
      <c r="DH22" s="392"/>
      <c r="DI22" s="392"/>
      <c r="DJ22" s="392"/>
      <c r="DK22" s="392"/>
      <c r="DL22" s="392"/>
      <c r="DM22" s="392"/>
      <c r="DN22" s="392"/>
      <c r="DO22" s="392"/>
      <c r="DP22" s="392"/>
      <c r="DQ22" s="392"/>
      <c r="DR22" s="392"/>
      <c r="DS22" s="392"/>
      <c r="DT22" s="392"/>
      <c r="DU22" s="392"/>
      <c r="DV22" s="392"/>
      <c r="DW22" s="392"/>
      <c r="DX22" s="392"/>
      <c r="DY22" s="392"/>
      <c r="DZ22" s="392"/>
      <c r="EA22" s="392"/>
      <c r="EB22" s="392"/>
      <c r="EC22" s="392"/>
      <c r="ED22" s="392"/>
      <c r="EE22" s="392"/>
      <c r="EF22" s="392"/>
      <c r="EG22" s="392"/>
      <c r="EH22" s="392"/>
      <c r="EI22" s="392"/>
      <c r="EJ22" s="392"/>
      <c r="EK22" s="392"/>
      <c r="EL22" s="392"/>
      <c r="EM22" s="392"/>
      <c r="EN22" s="392"/>
      <c r="EO22" s="404">
        <f>IF(SUM(DH22:EN22)=0,"",SUM(DH22:EN22))</f>
      </c>
      <c r="EP22" s="374"/>
      <c r="EQ22" s="286"/>
      <c r="ER22" s="229"/>
      <c r="ET22" s="296"/>
      <c r="EV22" s="229"/>
      <c r="EW22" s="434">
        <f t="shared" si="20"/>
      </c>
      <c r="EX22" s="434">
        <f t="shared" si="21"/>
      </c>
      <c r="EY22" s="434">
        <f t="shared" si="22"/>
      </c>
      <c r="EZ22" s="434">
        <f t="shared" si="23"/>
      </c>
      <c r="FA22" s="434">
        <f t="shared" si="24"/>
      </c>
      <c r="FB22" s="434">
        <f t="shared" si="25"/>
      </c>
      <c r="FC22" s="434">
        <f t="shared" si="26"/>
      </c>
      <c r="FD22" s="434">
        <f t="shared" si="27"/>
      </c>
      <c r="FE22" s="434">
        <f t="shared" si="28"/>
      </c>
      <c r="FF22" s="434">
        <f t="shared" si="29"/>
      </c>
      <c r="FG22" s="434">
        <f t="shared" si="30"/>
      </c>
      <c r="FH22" s="434">
        <f t="shared" si="31"/>
        <v>62</v>
      </c>
      <c r="FI22" s="434">
        <f t="shared" si="32"/>
      </c>
      <c r="FJ22" s="434">
        <f t="shared" si="33"/>
      </c>
      <c r="FK22" s="434">
        <f t="shared" si="34"/>
      </c>
      <c r="FL22" s="434">
        <f t="shared" si="35"/>
      </c>
      <c r="FM22" s="434">
        <f t="shared" si="36"/>
      </c>
      <c r="FN22" s="434">
        <f t="shared" si="37"/>
      </c>
      <c r="FO22" s="434">
        <f t="shared" si="38"/>
      </c>
      <c r="FP22" s="434">
        <f t="shared" si="39"/>
      </c>
      <c r="FQ22" s="434">
        <f t="shared" si="40"/>
      </c>
      <c r="FR22" s="434">
        <f t="shared" si="41"/>
      </c>
      <c r="FS22" s="434">
        <f t="shared" si="42"/>
      </c>
      <c r="FT22" s="434">
        <f t="shared" si="43"/>
      </c>
      <c r="FU22" s="434">
        <f t="shared" si="44"/>
      </c>
      <c r="FV22" s="434">
        <f t="shared" si="45"/>
      </c>
      <c r="FW22" s="434">
        <f t="shared" si="46"/>
      </c>
      <c r="FX22" s="434">
        <f t="shared" si="47"/>
      </c>
      <c r="FY22" s="434">
        <f t="shared" si="48"/>
      </c>
      <c r="FZ22" s="434">
        <f t="shared" si="49"/>
      </c>
      <c r="GA22" s="434">
        <f t="shared" si="50"/>
      </c>
      <c r="GB22" s="434">
        <f t="shared" si="51"/>
      </c>
      <c r="GC22" s="434">
        <f t="shared" si="52"/>
      </c>
      <c r="GD22" s="434">
        <f t="shared" si="53"/>
      </c>
      <c r="GE22" s="434">
        <f t="shared" si="54"/>
      </c>
      <c r="GF22" s="434">
        <f t="shared" si="55"/>
      </c>
      <c r="GG22" s="434">
        <f t="shared" si="56"/>
      </c>
      <c r="GH22" s="434">
        <f t="shared" si="57"/>
      </c>
      <c r="GI22" s="434">
        <f t="shared" si="58"/>
      </c>
      <c r="GJ22" s="434">
        <f t="shared" si="59"/>
      </c>
      <c r="GK22" s="434">
        <f t="shared" si="60"/>
      </c>
      <c r="GL22" s="434">
        <f t="shared" si="61"/>
      </c>
      <c r="GM22" s="434">
        <f t="shared" si="62"/>
      </c>
      <c r="GN22" s="434">
        <f t="shared" si="63"/>
      </c>
      <c r="GO22" s="434">
        <f t="shared" si="64"/>
      </c>
      <c r="GP22" s="434">
        <f t="shared" si="65"/>
      </c>
      <c r="GQ22" s="434">
        <f t="shared" si="66"/>
      </c>
      <c r="GR22" s="434">
        <f t="shared" si="67"/>
      </c>
      <c r="GS22" s="434">
        <f t="shared" si="68"/>
      </c>
      <c r="GT22" s="434">
        <f t="shared" si="69"/>
      </c>
      <c r="GU22" s="434">
        <f t="shared" si="70"/>
      </c>
      <c r="GV22" s="434">
        <f t="shared" si="71"/>
      </c>
      <c r="GW22" s="434">
        <f t="shared" si="72"/>
      </c>
      <c r="GX22" s="434">
        <f t="shared" si="73"/>
      </c>
      <c r="GY22" s="434">
        <f t="shared" si="74"/>
      </c>
      <c r="GZ22" s="434">
        <f t="shared" si="75"/>
      </c>
      <c r="HA22" s="434">
        <f t="shared" si="76"/>
      </c>
      <c r="HB22" s="434">
        <f t="shared" si="77"/>
      </c>
      <c r="HC22" s="434">
        <f t="shared" si="78"/>
      </c>
    </row>
    <row r="23" spans="2:211" ht="19.5">
      <c r="B23" s="535" t="s">
        <v>841</v>
      </c>
      <c r="D23" s="356" t="s">
        <v>232</v>
      </c>
      <c r="E23" s="291" t="s">
        <v>267</v>
      </c>
      <c r="F23" s="229"/>
      <c r="G23" s="353">
        <v>1</v>
      </c>
      <c r="H23" s="353">
        <v>3</v>
      </c>
      <c r="I23" s="355">
        <v>1</v>
      </c>
      <c r="J23" s="349">
        <v>1</v>
      </c>
      <c r="K23" s="354" t="s">
        <v>473</v>
      </c>
      <c r="L23" s="354" t="s">
        <v>474</v>
      </c>
      <c r="M23" s="349"/>
      <c r="N23" s="349">
        <v>15</v>
      </c>
      <c r="O23" s="342"/>
      <c r="P23" s="229"/>
      <c r="Q23" s="343">
        <v>1</v>
      </c>
      <c r="R23" s="347">
        <v>3</v>
      </c>
      <c r="S23" s="344">
        <v>0</v>
      </c>
      <c r="T23" s="229"/>
      <c r="U23" s="229">
        <v>260</v>
      </c>
      <c r="V23" s="399">
        <v>5</v>
      </c>
      <c r="W23" s="229">
        <v>10</v>
      </c>
      <c r="X23" s="382">
        <f t="shared" si="17"/>
        <v>22</v>
      </c>
      <c r="Y23" s="223">
        <f t="shared" si="18"/>
        <v>0.057692307692307696</v>
      </c>
      <c r="Z23" s="382">
        <f t="shared" si="19"/>
        <v>17</v>
      </c>
      <c r="AA23" s="357" t="s">
        <v>664</v>
      </c>
      <c r="AB23" s="229"/>
      <c r="AC23" s="187"/>
      <c r="AD23" s="187"/>
      <c r="AE23" s="187"/>
      <c r="AF23" s="187"/>
      <c r="AG23" s="187"/>
      <c r="AH23" s="358">
        <v>1</v>
      </c>
      <c r="AI23" s="187"/>
      <c r="AJ23" s="187"/>
      <c r="AK23" s="187"/>
      <c r="AL23" s="187"/>
      <c r="AM23" s="187"/>
      <c r="AN23" s="187"/>
      <c r="AO23" s="187"/>
      <c r="AP23" s="187"/>
      <c r="AQ23" s="187"/>
      <c r="AR23" s="187"/>
      <c r="AS23" s="187"/>
      <c r="AT23" s="187"/>
      <c r="AU23" s="342"/>
      <c r="AV23" s="229"/>
      <c r="AW23" s="187">
        <v>1</v>
      </c>
      <c r="AX23" s="358">
        <v>1</v>
      </c>
      <c r="AY23" s="187"/>
      <c r="AZ23" s="187"/>
      <c r="BA23" s="187"/>
      <c r="BB23" s="187"/>
      <c r="BC23" s="187"/>
      <c r="BD23" s="187"/>
      <c r="BE23" s="357" t="s">
        <v>665</v>
      </c>
      <c r="BF23" s="229"/>
      <c r="BG23" s="187"/>
      <c r="BH23" s="187"/>
      <c r="BI23" s="187"/>
      <c r="BJ23" s="187"/>
      <c r="BK23" s="187"/>
      <c r="BL23" s="358">
        <v>0.2</v>
      </c>
      <c r="BM23" s="358">
        <v>0.2</v>
      </c>
      <c r="BN23" s="359">
        <v>0.6</v>
      </c>
      <c r="BO23" s="187"/>
      <c r="BP23" s="187"/>
      <c r="BQ23" s="187"/>
      <c r="BR23" s="187"/>
      <c r="BS23" s="400">
        <v>0</v>
      </c>
      <c r="BT23" s="342"/>
      <c r="BU23" s="229"/>
      <c r="BV23" s="400">
        <v>0</v>
      </c>
      <c r="BW23" s="374"/>
      <c r="BX23" s="187"/>
      <c r="BY23" s="342"/>
      <c r="BZ23" s="229"/>
      <c r="CA23" s="187"/>
      <c r="CB23" s="374"/>
      <c r="CC23" s="229"/>
      <c r="CD23" s="187"/>
      <c r="CE23" s="187"/>
      <c r="CF23" s="187"/>
      <c r="CG23" s="342"/>
      <c r="CH23" s="229"/>
      <c r="CI23" s="187"/>
      <c r="CJ23" s="187"/>
      <c r="CK23" s="342"/>
      <c r="CL23" s="187"/>
      <c r="CM23" s="187"/>
      <c r="CN23" s="187"/>
      <c r="CO23" s="187"/>
      <c r="CP23" s="342"/>
      <c r="CQ23" s="187"/>
      <c r="CR23" s="187"/>
      <c r="CS23" s="187"/>
      <c r="CT23" s="187"/>
      <c r="CU23" s="187"/>
      <c r="CV23" s="187"/>
      <c r="CW23" s="342"/>
      <c r="CX23" s="187"/>
      <c r="CY23" s="187"/>
      <c r="CZ23" s="379"/>
      <c r="DA23" s="229"/>
      <c r="DB23" s="229"/>
      <c r="DC23" s="187"/>
      <c r="DD23" s="187"/>
      <c r="DE23" s="490"/>
      <c r="DF23" s="379"/>
      <c r="DG23" s="229"/>
      <c r="DH23" s="392"/>
      <c r="DI23" s="392"/>
      <c r="DJ23" s="392"/>
      <c r="DK23" s="392"/>
      <c r="DL23" s="392"/>
      <c r="DM23" s="392"/>
      <c r="DN23" s="392"/>
      <c r="DO23" s="392"/>
      <c r="DP23" s="392"/>
      <c r="DQ23" s="392"/>
      <c r="DR23" s="392"/>
      <c r="DS23" s="392"/>
      <c r="DT23" s="392"/>
      <c r="DU23" s="392"/>
      <c r="DV23" s="392"/>
      <c r="DW23" s="392"/>
      <c r="DX23" s="392"/>
      <c r="DY23" s="392"/>
      <c r="DZ23" s="392"/>
      <c r="EA23" s="392"/>
      <c r="EB23" s="392"/>
      <c r="EC23" s="392"/>
      <c r="ED23" s="392"/>
      <c r="EE23" s="392"/>
      <c r="EF23" s="392"/>
      <c r="EG23" s="392"/>
      <c r="EH23" s="392"/>
      <c r="EI23" s="392"/>
      <c r="EJ23" s="392"/>
      <c r="EK23" s="392"/>
      <c r="EL23" s="392"/>
      <c r="EM23" s="392"/>
      <c r="EN23" s="392"/>
      <c r="EO23" s="404">
        <f>IF(SUM(DH23:EN23)=0,"",SUM(DH23:EN23))</f>
      </c>
      <c r="EP23" s="374"/>
      <c r="EQ23" s="286"/>
      <c r="ER23" s="229"/>
      <c r="ET23" s="296"/>
      <c r="EV23" s="229"/>
      <c r="EW23" s="434">
        <f t="shared" si="20"/>
      </c>
      <c r="EX23" s="434">
        <f t="shared" si="21"/>
      </c>
      <c r="EY23" s="434">
        <f t="shared" si="22"/>
      </c>
      <c r="EZ23" s="434">
        <f t="shared" si="23"/>
      </c>
      <c r="FA23" s="434">
        <f t="shared" si="24"/>
      </c>
      <c r="FB23" s="434">
        <f t="shared" si="25"/>
        <v>10</v>
      </c>
      <c r="FC23" s="434">
        <f t="shared" si="26"/>
      </c>
      <c r="FD23" s="434">
        <f t="shared" si="27"/>
      </c>
      <c r="FE23" s="434">
        <f t="shared" si="28"/>
      </c>
      <c r="FF23" s="434">
        <f t="shared" si="29"/>
      </c>
      <c r="FG23" s="434">
        <f t="shared" si="30"/>
      </c>
      <c r="FH23" s="434">
        <f t="shared" si="31"/>
      </c>
      <c r="FI23" s="434">
        <f t="shared" si="32"/>
      </c>
      <c r="FJ23" s="434">
        <f t="shared" si="33"/>
      </c>
      <c r="FK23" s="434">
        <f t="shared" si="34"/>
      </c>
      <c r="FL23" s="434">
        <f t="shared" si="35"/>
      </c>
      <c r="FM23" s="434">
        <f t="shared" si="36"/>
      </c>
      <c r="FN23" s="434">
        <f t="shared" si="37"/>
      </c>
      <c r="FO23" s="434">
        <f t="shared" si="38"/>
      </c>
      <c r="FP23" s="434">
        <f t="shared" si="39"/>
      </c>
      <c r="FQ23" s="434">
        <f t="shared" si="40"/>
        <v>10</v>
      </c>
      <c r="FR23" s="434">
        <f t="shared" si="41"/>
        <v>10</v>
      </c>
      <c r="FS23" s="434">
        <f t="shared" si="42"/>
      </c>
      <c r="FT23" s="434">
        <f t="shared" si="43"/>
      </c>
      <c r="FU23" s="434">
        <f t="shared" si="44"/>
      </c>
      <c r="FV23" s="434">
        <f t="shared" si="45"/>
      </c>
      <c r="FW23" s="434">
        <f t="shared" si="46"/>
      </c>
      <c r="FX23" s="434">
        <f t="shared" si="47"/>
      </c>
      <c r="FY23" s="434" t="e">
        <f t="shared" si="48"/>
        <v>#VALUE!</v>
      </c>
      <c r="FZ23" s="434">
        <f t="shared" si="49"/>
      </c>
      <c r="GA23" s="434">
        <f t="shared" si="50"/>
      </c>
      <c r="GB23" s="434">
        <f t="shared" si="51"/>
      </c>
      <c r="GC23" s="434">
        <f t="shared" si="52"/>
      </c>
      <c r="GD23" s="434">
        <f t="shared" si="53"/>
      </c>
      <c r="GE23" s="434">
        <f t="shared" si="54"/>
      </c>
      <c r="GF23" s="434">
        <f t="shared" si="55"/>
        <v>2</v>
      </c>
      <c r="GG23" s="434">
        <f t="shared" si="56"/>
        <v>2</v>
      </c>
      <c r="GH23" s="434">
        <f t="shared" si="57"/>
        <v>6</v>
      </c>
      <c r="GI23" s="434">
        <f t="shared" si="58"/>
      </c>
      <c r="GJ23" s="434">
        <f t="shared" si="59"/>
      </c>
      <c r="GK23" s="434">
        <f t="shared" si="60"/>
      </c>
      <c r="GL23" s="434">
        <f t="shared" si="61"/>
      </c>
      <c r="GM23" s="434">
        <f t="shared" si="62"/>
        <v>0</v>
      </c>
      <c r="GN23" s="434">
        <f t="shared" si="63"/>
      </c>
      <c r="GO23" s="434">
        <f t="shared" si="64"/>
      </c>
      <c r="GP23" s="434">
        <f t="shared" si="65"/>
        <v>0</v>
      </c>
      <c r="GQ23" s="434">
        <f t="shared" si="66"/>
      </c>
      <c r="GR23" s="434">
        <f t="shared" si="67"/>
      </c>
      <c r="GS23" s="434">
        <f t="shared" si="68"/>
      </c>
      <c r="GT23" s="434">
        <f t="shared" si="69"/>
      </c>
      <c r="GU23" s="434">
        <f t="shared" si="70"/>
      </c>
      <c r="GV23" s="434">
        <f t="shared" si="71"/>
      </c>
      <c r="GW23" s="434">
        <f t="shared" si="72"/>
      </c>
      <c r="GX23" s="434">
        <f t="shared" si="73"/>
      </c>
      <c r="GY23" s="434">
        <f t="shared" si="74"/>
      </c>
      <c r="GZ23" s="434">
        <f t="shared" si="75"/>
      </c>
      <c r="HA23" s="434">
        <f t="shared" si="76"/>
      </c>
      <c r="HB23" s="434">
        <f t="shared" si="77"/>
      </c>
      <c r="HC23" s="434">
        <f t="shared" si="78"/>
      </c>
    </row>
    <row r="24" spans="2:211" ht="39">
      <c r="B24" s="535" t="s">
        <v>841</v>
      </c>
      <c r="D24" s="356" t="s">
        <v>102</v>
      </c>
      <c r="E24" s="291" t="s">
        <v>267</v>
      </c>
      <c r="F24" s="229"/>
      <c r="G24" s="353">
        <v>1</v>
      </c>
      <c r="H24" s="353">
        <v>4</v>
      </c>
      <c r="I24" s="355">
        <v>1</v>
      </c>
      <c r="J24" s="349"/>
      <c r="K24" s="498" t="s">
        <v>745</v>
      </c>
      <c r="L24" s="498" t="s">
        <v>811</v>
      </c>
      <c r="M24" s="349"/>
      <c r="N24" s="349">
        <v>15</v>
      </c>
      <c r="O24" s="342"/>
      <c r="P24" s="229"/>
      <c r="Q24" s="343">
        <v>1</v>
      </c>
      <c r="R24" s="343">
        <v>4</v>
      </c>
      <c r="S24" s="349">
        <v>1</v>
      </c>
      <c r="T24" s="229"/>
      <c r="U24" s="345">
        <v>562</v>
      </c>
      <c r="V24" s="398">
        <v>10</v>
      </c>
      <c r="W24" s="345">
        <v>27</v>
      </c>
      <c r="X24" s="382">
        <f t="shared" si="17"/>
        <v>18</v>
      </c>
      <c r="Y24" s="223">
        <f t="shared" si="18"/>
        <v>0.06583629893238434</v>
      </c>
      <c r="Z24" s="382">
        <f t="shared" si="19"/>
        <v>15</v>
      </c>
      <c r="AA24" s="357" t="s">
        <v>812</v>
      </c>
      <c r="AB24" s="229"/>
      <c r="AC24" s="187"/>
      <c r="AD24" s="187"/>
      <c r="AE24" s="187"/>
      <c r="AF24" s="187"/>
      <c r="AG24" s="187"/>
      <c r="AH24" s="187"/>
      <c r="AI24" s="187"/>
      <c r="AJ24" s="187"/>
      <c r="AK24" s="187"/>
      <c r="AL24" s="187"/>
      <c r="AM24" s="187"/>
      <c r="AN24" s="359">
        <v>1</v>
      </c>
      <c r="AO24" s="187"/>
      <c r="AP24" s="187"/>
      <c r="AQ24" s="187"/>
      <c r="AR24" s="187"/>
      <c r="AS24" s="187"/>
      <c r="AT24" s="187"/>
      <c r="AU24" s="342"/>
      <c r="AV24" s="229"/>
      <c r="AW24" s="187">
        <v>1</v>
      </c>
      <c r="AX24" s="187"/>
      <c r="AY24" s="187"/>
      <c r="AZ24" s="187"/>
      <c r="BA24" s="359">
        <v>1</v>
      </c>
      <c r="BB24" s="187"/>
      <c r="BC24" s="187"/>
      <c r="BD24" s="187"/>
      <c r="BE24" s="342"/>
      <c r="BF24" s="229"/>
      <c r="BG24" s="187"/>
      <c r="BH24" s="187"/>
      <c r="BI24" s="187"/>
      <c r="BJ24" s="187"/>
      <c r="BK24" s="187"/>
      <c r="BL24" s="187"/>
      <c r="BM24" s="358">
        <v>0.99</v>
      </c>
      <c r="BN24" s="187"/>
      <c r="BO24" s="187"/>
      <c r="BP24" s="187"/>
      <c r="BQ24" s="187"/>
      <c r="BR24" s="187"/>
      <c r="BS24" s="400">
        <v>0</v>
      </c>
      <c r="BT24" s="357" t="s">
        <v>813</v>
      </c>
      <c r="BU24" s="229"/>
      <c r="BV24" s="400">
        <v>0</v>
      </c>
      <c r="BW24" s="374"/>
      <c r="BX24" s="187"/>
      <c r="BY24" s="342"/>
      <c r="BZ24" s="229"/>
      <c r="CA24" s="400">
        <v>0</v>
      </c>
      <c r="CB24" s="492" t="s">
        <v>814</v>
      </c>
      <c r="CC24" s="229"/>
      <c r="CD24" s="187"/>
      <c r="CE24" s="385">
        <v>1</v>
      </c>
      <c r="CF24" s="187"/>
      <c r="CG24" s="357" t="s">
        <v>815</v>
      </c>
      <c r="CH24" s="229"/>
      <c r="CI24" s="373">
        <v>0.98</v>
      </c>
      <c r="CJ24" s="402">
        <v>1</v>
      </c>
      <c r="CK24" s="357" t="s">
        <v>816</v>
      </c>
      <c r="CL24" s="373">
        <v>1</v>
      </c>
      <c r="CM24" s="402">
        <v>1</v>
      </c>
      <c r="CN24" s="373">
        <v>0.75</v>
      </c>
      <c r="CO24" s="191">
        <v>0</v>
      </c>
      <c r="CP24" s="342"/>
      <c r="CQ24" s="191">
        <v>0</v>
      </c>
      <c r="CR24" s="191">
        <v>0</v>
      </c>
      <c r="CS24" s="191">
        <v>0</v>
      </c>
      <c r="CT24" s="191">
        <v>0</v>
      </c>
      <c r="CU24" s="191">
        <v>0</v>
      </c>
      <c r="CV24" s="191">
        <v>0</v>
      </c>
      <c r="CW24" s="342"/>
      <c r="CX24" s="389">
        <v>1</v>
      </c>
      <c r="CY24" s="187"/>
      <c r="CZ24" s="357" t="s">
        <v>817</v>
      </c>
      <c r="DA24" s="229"/>
      <c r="DB24" s="229"/>
      <c r="DC24" s="389">
        <v>1</v>
      </c>
      <c r="DD24" s="187"/>
      <c r="DE24" s="490"/>
      <c r="DF24" s="509" t="s">
        <v>818</v>
      </c>
      <c r="DG24" s="229"/>
      <c r="DH24" s="392"/>
      <c r="DI24" s="395">
        <v>1</v>
      </c>
      <c r="DJ24" s="392"/>
      <c r="DK24" s="395">
        <v>1</v>
      </c>
      <c r="DL24" s="392"/>
      <c r="DM24" s="394">
        <v>1</v>
      </c>
      <c r="DN24" s="395">
        <v>1</v>
      </c>
      <c r="DO24" s="392"/>
      <c r="DP24" s="392"/>
      <c r="DQ24" s="392"/>
      <c r="DR24" s="392"/>
      <c r="DS24" s="395">
        <v>1</v>
      </c>
      <c r="DT24" s="394">
        <v>1</v>
      </c>
      <c r="DU24" s="392"/>
      <c r="DV24" s="396">
        <v>1</v>
      </c>
      <c r="DW24" s="392"/>
      <c r="DX24" s="395">
        <v>1</v>
      </c>
      <c r="DY24" s="392"/>
      <c r="DZ24" s="392"/>
      <c r="EA24" s="392"/>
      <c r="EB24" s="392"/>
      <c r="EC24" s="392"/>
      <c r="ED24" s="394">
        <v>1</v>
      </c>
      <c r="EE24" s="392"/>
      <c r="EF24" s="392"/>
      <c r="EG24" s="392"/>
      <c r="EH24" s="392"/>
      <c r="EI24" s="392"/>
      <c r="EJ24" s="392"/>
      <c r="EK24" s="396">
        <v>1</v>
      </c>
      <c r="EL24" s="392"/>
      <c r="EM24" s="392"/>
      <c r="EN24" s="392"/>
      <c r="EO24" s="404">
        <f>IF(SUM(DH24:EN24)=0,"",SUM(DH24:EN24))</f>
        <v>10</v>
      </c>
      <c r="EP24" s="374"/>
      <c r="EQ24" s="286"/>
      <c r="ER24" s="229"/>
      <c r="ET24" s="296"/>
      <c r="EV24" s="229"/>
      <c r="EW24" s="434">
        <f t="shared" si="20"/>
      </c>
      <c r="EX24" s="434">
        <f t="shared" si="21"/>
      </c>
      <c r="EY24" s="434">
        <f t="shared" si="22"/>
      </c>
      <c r="EZ24" s="434">
        <f t="shared" si="23"/>
      </c>
      <c r="FA24" s="434">
        <f t="shared" si="24"/>
      </c>
      <c r="FB24" s="434">
        <f t="shared" si="25"/>
      </c>
      <c r="FC24" s="434">
        <f t="shared" si="26"/>
      </c>
      <c r="FD24" s="434">
        <f t="shared" si="27"/>
      </c>
      <c r="FE24" s="434">
        <f t="shared" si="28"/>
      </c>
      <c r="FF24" s="434">
        <f t="shared" si="29"/>
      </c>
      <c r="FG24" s="434">
        <f t="shared" si="30"/>
      </c>
      <c r="FH24" s="434">
        <f t="shared" si="31"/>
        <v>27</v>
      </c>
      <c r="FI24" s="434">
        <f t="shared" si="32"/>
      </c>
      <c r="FJ24" s="434">
        <f t="shared" si="33"/>
      </c>
      <c r="FK24" s="434">
        <f t="shared" si="34"/>
      </c>
      <c r="FL24" s="434">
        <f t="shared" si="35"/>
      </c>
      <c r="FM24" s="434">
        <f t="shared" si="36"/>
      </c>
      <c r="FN24" s="434">
        <f t="shared" si="37"/>
      </c>
      <c r="FO24" s="434">
        <f t="shared" si="38"/>
      </c>
      <c r="FP24" s="434">
        <f t="shared" si="39"/>
      </c>
      <c r="FQ24" s="434">
        <f t="shared" si="40"/>
        <v>27</v>
      </c>
      <c r="FR24" s="434">
        <f t="shared" si="41"/>
      </c>
      <c r="FS24" s="434">
        <f t="shared" si="42"/>
      </c>
      <c r="FT24" s="434">
        <f t="shared" si="43"/>
      </c>
      <c r="FU24" s="434">
        <f t="shared" si="44"/>
        <v>27</v>
      </c>
      <c r="FV24" s="434">
        <f t="shared" si="45"/>
      </c>
      <c r="FW24" s="434">
        <f t="shared" si="46"/>
      </c>
      <c r="FX24" s="434">
        <f t="shared" si="47"/>
      </c>
      <c r="FY24" s="434">
        <f t="shared" si="48"/>
      </c>
      <c r="FZ24" s="434">
        <f t="shared" si="49"/>
      </c>
      <c r="GA24" s="434">
        <f t="shared" si="50"/>
      </c>
      <c r="GB24" s="434">
        <f t="shared" si="51"/>
      </c>
      <c r="GC24" s="434">
        <f t="shared" si="52"/>
      </c>
      <c r="GD24" s="434">
        <f t="shared" si="53"/>
      </c>
      <c r="GE24" s="434">
        <f t="shared" si="54"/>
      </c>
      <c r="GF24" s="434">
        <f t="shared" si="55"/>
      </c>
      <c r="GG24" s="434">
        <f t="shared" si="56"/>
        <v>26.73</v>
      </c>
      <c r="GH24" s="434">
        <f t="shared" si="57"/>
      </c>
      <c r="GI24" s="434">
        <f t="shared" si="58"/>
      </c>
      <c r="GJ24" s="434">
        <f t="shared" si="59"/>
      </c>
      <c r="GK24" s="434">
        <f t="shared" si="60"/>
      </c>
      <c r="GL24" s="434">
        <f t="shared" si="61"/>
      </c>
      <c r="GM24" s="434">
        <f t="shared" si="62"/>
        <v>0</v>
      </c>
      <c r="GN24" s="434" t="e">
        <f t="shared" si="63"/>
        <v>#VALUE!</v>
      </c>
      <c r="GO24" s="434">
        <f t="shared" si="64"/>
      </c>
      <c r="GP24" s="434">
        <f t="shared" si="65"/>
        <v>0</v>
      </c>
      <c r="GQ24" s="434">
        <f t="shared" si="66"/>
      </c>
      <c r="GR24" s="434">
        <f t="shared" si="67"/>
      </c>
      <c r="GS24" s="434">
        <f t="shared" si="68"/>
      </c>
      <c r="GT24" s="434">
        <f t="shared" si="69"/>
      </c>
      <c r="GU24" s="434">
        <f t="shared" si="70"/>
        <v>0</v>
      </c>
      <c r="GV24" s="434" t="e">
        <f t="shared" si="71"/>
        <v>#VALUE!</v>
      </c>
      <c r="GW24" s="434">
        <f t="shared" si="72"/>
      </c>
      <c r="GX24" s="434">
        <f t="shared" si="73"/>
      </c>
      <c r="GY24" s="434">
        <f t="shared" si="74"/>
        <v>27</v>
      </c>
      <c r="GZ24" s="434">
        <f t="shared" si="75"/>
      </c>
      <c r="HA24" s="434" t="e">
        <f t="shared" si="76"/>
        <v>#VALUE!</v>
      </c>
      <c r="HB24" s="434">
        <f t="shared" si="77"/>
      </c>
      <c r="HC24" s="434">
        <f t="shared" si="78"/>
        <v>26.46</v>
      </c>
    </row>
    <row r="25" spans="2:211" ht="12.75">
      <c r="B25" s="535" t="s">
        <v>841</v>
      </c>
      <c r="D25" s="557" t="s">
        <v>12</v>
      </c>
      <c r="E25" s="291" t="s">
        <v>267</v>
      </c>
      <c r="F25" s="229"/>
      <c r="J25" s="341"/>
      <c r="K25" s="237"/>
      <c r="L25" s="237"/>
      <c r="M25" s="341"/>
      <c r="N25" s="341"/>
      <c r="O25" s="342"/>
      <c r="P25" s="229"/>
      <c r="Q25" s="343">
        <v>1</v>
      </c>
      <c r="R25" s="344">
        <v>0</v>
      </c>
      <c r="S25" s="344">
        <v>0</v>
      </c>
      <c r="T25" s="229"/>
      <c r="U25" s="555">
        <v>750</v>
      </c>
      <c r="V25" s="555">
        <v>2</v>
      </c>
      <c r="W25" s="555">
        <v>83</v>
      </c>
      <c r="X25" s="382">
        <f t="shared" si="17"/>
        <v>6</v>
      </c>
      <c r="Y25" s="223">
        <f t="shared" si="18"/>
        <v>0.11333333333333333</v>
      </c>
      <c r="Z25" s="382">
        <f t="shared" si="19"/>
        <v>6</v>
      </c>
      <c r="AA25" s="286"/>
      <c r="AB25" s="229"/>
      <c r="AC25" s="187"/>
      <c r="AD25" s="187"/>
      <c r="AE25" s="187"/>
      <c r="AF25" s="187"/>
      <c r="AG25" s="187"/>
      <c r="AH25" s="187"/>
      <c r="AI25" s="187"/>
      <c r="AJ25" s="187"/>
      <c r="AK25" s="187"/>
      <c r="AL25" s="187"/>
      <c r="AM25" s="187"/>
      <c r="AN25" s="187"/>
      <c r="AO25" s="538">
        <v>1</v>
      </c>
      <c r="AP25" s="187"/>
      <c r="AQ25" s="187"/>
      <c r="AR25" s="187"/>
      <c r="AS25" s="187"/>
      <c r="AT25" s="187"/>
      <c r="AU25" s="342"/>
      <c r="AV25" s="229"/>
      <c r="AW25" s="187"/>
      <c r="AX25" s="187"/>
      <c r="AY25" s="187"/>
      <c r="AZ25" s="187"/>
      <c r="BA25" s="187"/>
      <c r="BB25" s="187"/>
      <c r="BC25" s="187"/>
      <c r="BD25" s="187"/>
      <c r="BE25" s="342"/>
      <c r="BF25" s="229"/>
      <c r="BG25" s="187"/>
      <c r="BH25" s="187"/>
      <c r="BI25" s="187"/>
      <c r="BJ25" s="187"/>
      <c r="BK25" s="187"/>
      <c r="BL25" s="187"/>
      <c r="BM25" s="187"/>
      <c r="BN25" s="187"/>
      <c r="BO25" s="187"/>
      <c r="BP25" s="187"/>
      <c r="BQ25" s="187"/>
      <c r="BR25" s="187"/>
      <c r="BS25" s="187"/>
      <c r="BT25" s="342"/>
      <c r="BU25" s="229"/>
      <c r="BV25" s="187"/>
      <c r="BW25" s="374"/>
      <c r="BX25" s="187"/>
      <c r="BY25" s="342"/>
      <c r="BZ25" s="229"/>
      <c r="CA25" s="187"/>
      <c r="CB25" s="374"/>
      <c r="CC25" s="229"/>
      <c r="CD25" s="187"/>
      <c r="CE25" s="187"/>
      <c r="CF25" s="187"/>
      <c r="CG25" s="342"/>
      <c r="CH25" s="229"/>
      <c r="CI25" s="187"/>
      <c r="CJ25" s="187"/>
      <c r="CK25" s="342"/>
      <c r="CL25" s="187"/>
      <c r="CM25" s="187"/>
      <c r="CN25" s="187"/>
      <c r="CO25" s="187"/>
      <c r="CP25" s="342"/>
      <c r="CQ25" s="187"/>
      <c r="CR25" s="187"/>
      <c r="CS25" s="187"/>
      <c r="CT25" s="187"/>
      <c r="CU25" s="187"/>
      <c r="CV25" s="187"/>
      <c r="CW25" s="342"/>
      <c r="CX25" s="187"/>
      <c r="CY25" s="187"/>
      <c r="CZ25" s="379"/>
      <c r="DA25" s="229"/>
      <c r="DB25" s="229"/>
      <c r="DC25" s="187"/>
      <c r="DD25" s="187"/>
      <c r="DE25" s="490"/>
      <c r="DF25" s="379"/>
      <c r="DG25" s="229"/>
      <c r="DH25" s="392"/>
      <c r="DI25" s="392"/>
      <c r="DJ25" s="392"/>
      <c r="DK25" s="392"/>
      <c r="DL25" s="392"/>
      <c r="DM25" s="392"/>
      <c r="DN25" s="392"/>
      <c r="DO25" s="392"/>
      <c r="DP25" s="392"/>
      <c r="DQ25" s="392"/>
      <c r="DR25" s="392"/>
      <c r="DS25" s="392"/>
      <c r="DT25" s="392"/>
      <c r="DU25" s="392"/>
      <c r="DV25" s="392"/>
      <c r="DW25" s="392"/>
      <c r="DX25" s="392"/>
      <c r="DY25" s="392"/>
      <c r="DZ25" s="392"/>
      <c r="EA25" s="392"/>
      <c r="EB25" s="392"/>
      <c r="EC25" s="392"/>
      <c r="ED25" s="392"/>
      <c r="EE25" s="392"/>
      <c r="EF25" s="392"/>
      <c r="EG25" s="392"/>
      <c r="EH25" s="392"/>
      <c r="EI25" s="392"/>
      <c r="EJ25" s="392"/>
      <c r="EK25" s="392"/>
      <c r="EL25" s="392"/>
      <c r="EM25" s="392"/>
      <c r="EN25" s="392"/>
      <c r="EO25" s="404">
        <f>IF(SUM(DH25:EN25)=0,"",SUM(DH25:EN25))</f>
      </c>
      <c r="EP25" s="374"/>
      <c r="EQ25" s="286"/>
      <c r="ER25" s="229"/>
      <c r="ET25" s="296"/>
      <c r="EV25" s="229"/>
      <c r="EW25" s="434">
        <f t="shared" si="20"/>
      </c>
      <c r="EX25" s="434">
        <f t="shared" si="21"/>
      </c>
      <c r="EY25" s="434">
        <f t="shared" si="22"/>
      </c>
      <c r="EZ25" s="434">
        <f t="shared" si="23"/>
      </c>
      <c r="FA25" s="434">
        <f t="shared" si="24"/>
      </c>
      <c r="FB25" s="434">
        <f t="shared" si="25"/>
      </c>
      <c r="FC25" s="434">
        <f t="shared" si="26"/>
      </c>
      <c r="FD25" s="434">
        <f t="shared" si="27"/>
      </c>
      <c r="FE25" s="434">
        <f t="shared" si="28"/>
      </c>
      <c r="FF25" s="434">
        <f t="shared" si="29"/>
      </c>
      <c r="FG25" s="434">
        <f t="shared" si="30"/>
      </c>
      <c r="FH25" s="434">
        <f t="shared" si="31"/>
      </c>
      <c r="FI25" s="434">
        <f t="shared" si="32"/>
        <v>83</v>
      </c>
      <c r="FJ25" s="434">
        <f t="shared" si="33"/>
      </c>
      <c r="FK25" s="434">
        <f t="shared" si="34"/>
      </c>
      <c r="FL25" s="434">
        <f t="shared" si="35"/>
      </c>
      <c r="FM25" s="434">
        <f t="shared" si="36"/>
      </c>
      <c r="FN25" s="434">
        <f t="shared" si="37"/>
      </c>
      <c r="FO25" s="434">
        <f t="shared" si="38"/>
      </c>
      <c r="FP25" s="434">
        <f t="shared" si="39"/>
      </c>
      <c r="FQ25" s="434">
        <f t="shared" si="40"/>
      </c>
      <c r="FR25" s="434">
        <f t="shared" si="41"/>
      </c>
      <c r="FS25" s="434">
        <f t="shared" si="42"/>
      </c>
      <c r="FT25" s="434">
        <f t="shared" si="43"/>
      </c>
      <c r="FU25" s="434">
        <f t="shared" si="44"/>
      </c>
      <c r="FV25" s="434">
        <f t="shared" si="45"/>
      </c>
      <c r="FW25" s="434">
        <f t="shared" si="46"/>
      </c>
      <c r="FX25" s="434">
        <f t="shared" si="47"/>
      </c>
      <c r="FY25" s="434">
        <f t="shared" si="48"/>
      </c>
      <c r="FZ25" s="434">
        <f t="shared" si="49"/>
      </c>
      <c r="GA25" s="434">
        <f t="shared" si="50"/>
      </c>
      <c r="GB25" s="434">
        <f t="shared" si="51"/>
      </c>
      <c r="GC25" s="434">
        <f t="shared" si="52"/>
      </c>
      <c r="GD25" s="434">
        <f t="shared" si="53"/>
      </c>
      <c r="GE25" s="434">
        <f t="shared" si="54"/>
      </c>
      <c r="GF25" s="434">
        <f t="shared" si="55"/>
      </c>
      <c r="GG25" s="434">
        <f t="shared" si="56"/>
      </c>
      <c r="GH25" s="434">
        <f t="shared" si="57"/>
      </c>
      <c r="GI25" s="434">
        <f t="shared" si="58"/>
      </c>
      <c r="GJ25" s="434">
        <f t="shared" si="59"/>
      </c>
      <c r="GK25" s="434">
        <f t="shared" si="60"/>
      </c>
      <c r="GL25" s="434">
        <f t="shared" si="61"/>
      </c>
      <c r="GM25" s="434">
        <f t="shared" si="62"/>
      </c>
      <c r="GN25" s="434">
        <f t="shared" si="63"/>
      </c>
      <c r="GO25" s="434">
        <f t="shared" si="64"/>
      </c>
      <c r="GP25" s="434">
        <f t="shared" si="65"/>
      </c>
      <c r="GQ25" s="434">
        <f t="shared" si="66"/>
      </c>
      <c r="GR25" s="434">
        <f t="shared" si="67"/>
      </c>
      <c r="GS25" s="434">
        <f t="shared" si="68"/>
      </c>
      <c r="GT25" s="434">
        <f t="shared" si="69"/>
      </c>
      <c r="GU25" s="434">
        <f t="shared" si="70"/>
      </c>
      <c r="GV25" s="434">
        <f t="shared" si="71"/>
      </c>
      <c r="GW25" s="434">
        <f t="shared" si="72"/>
      </c>
      <c r="GX25" s="434">
        <f t="shared" si="73"/>
      </c>
      <c r="GY25" s="434">
        <f t="shared" si="74"/>
      </c>
      <c r="GZ25" s="434">
        <f t="shared" si="75"/>
      </c>
      <c r="HA25" s="434">
        <f t="shared" si="76"/>
      </c>
      <c r="HB25" s="434">
        <f t="shared" si="77"/>
      </c>
      <c r="HC25" s="434">
        <f t="shared" si="78"/>
      </c>
    </row>
    <row r="26" spans="2:211" ht="12.75">
      <c r="B26" s="535" t="s">
        <v>841</v>
      </c>
      <c r="D26" s="557" t="s">
        <v>123</v>
      </c>
      <c r="E26" s="291" t="s">
        <v>267</v>
      </c>
      <c r="F26" s="228"/>
      <c r="J26" s="341"/>
      <c r="K26" s="348"/>
      <c r="L26" s="348"/>
      <c r="M26" s="341"/>
      <c r="N26" s="341"/>
      <c r="O26" s="346"/>
      <c r="P26" s="228"/>
      <c r="Q26" s="343">
        <v>1</v>
      </c>
      <c r="R26" s="343">
        <v>2</v>
      </c>
      <c r="S26" s="344">
        <v>0</v>
      </c>
      <c r="T26" s="228"/>
      <c r="U26" s="555">
        <v>1250</v>
      </c>
      <c r="V26" s="555">
        <v>25</v>
      </c>
      <c r="W26" s="555">
        <v>80</v>
      </c>
      <c r="X26" s="382">
        <f t="shared" si="17"/>
        <v>7</v>
      </c>
      <c r="Y26" s="223">
        <f t="shared" si="18"/>
        <v>0.084</v>
      </c>
      <c r="Z26" s="382">
        <f t="shared" si="19"/>
        <v>12</v>
      </c>
      <c r="AA26" s="286"/>
      <c r="AB26" s="228"/>
      <c r="AC26" s="187"/>
      <c r="AD26" s="187"/>
      <c r="AE26" s="187"/>
      <c r="AF26" s="187"/>
      <c r="AG26" s="187"/>
      <c r="AH26" s="187"/>
      <c r="AI26" s="187"/>
      <c r="AJ26" s="187"/>
      <c r="AK26" s="187"/>
      <c r="AL26" s="187"/>
      <c r="AM26" s="187"/>
      <c r="AN26" s="538">
        <v>0.2</v>
      </c>
      <c r="AO26" s="187"/>
      <c r="AP26" s="187"/>
      <c r="AQ26" s="538">
        <v>0.8</v>
      </c>
      <c r="AR26" s="187"/>
      <c r="AS26" s="187"/>
      <c r="AT26" s="187"/>
      <c r="AU26" s="342"/>
      <c r="AV26" s="228"/>
      <c r="AW26" s="187"/>
      <c r="AX26" s="187"/>
      <c r="AY26" s="187"/>
      <c r="AZ26" s="187"/>
      <c r="BA26" s="187"/>
      <c r="BB26" s="187"/>
      <c r="BC26" s="187"/>
      <c r="BD26" s="187"/>
      <c r="BE26" s="342"/>
      <c r="BF26" s="228"/>
      <c r="BG26" s="187"/>
      <c r="BH26" s="187"/>
      <c r="BI26" s="187"/>
      <c r="BJ26" s="187"/>
      <c r="BK26" s="187"/>
      <c r="BL26" s="187"/>
      <c r="BM26" s="187"/>
      <c r="BN26" s="187"/>
      <c r="BO26" s="187"/>
      <c r="BP26" s="187"/>
      <c r="BQ26" s="187"/>
      <c r="BR26" s="187"/>
      <c r="BS26" s="187"/>
      <c r="BT26" s="342"/>
      <c r="BU26" s="228"/>
      <c r="BV26" s="187"/>
      <c r="BW26" s="374"/>
      <c r="BX26" s="187"/>
      <c r="BY26" s="342"/>
      <c r="BZ26" s="228"/>
      <c r="CA26" s="187"/>
      <c r="CB26" s="374"/>
      <c r="CC26" s="229"/>
      <c r="CD26" s="187"/>
      <c r="CE26" s="187"/>
      <c r="CF26" s="187"/>
      <c r="CG26" s="342"/>
      <c r="CH26" s="228"/>
      <c r="CI26" s="187"/>
      <c r="CJ26" s="187"/>
      <c r="CK26" s="342"/>
      <c r="CL26" s="187"/>
      <c r="CM26" s="187"/>
      <c r="CN26" s="187"/>
      <c r="CO26" s="187"/>
      <c r="CP26" s="342"/>
      <c r="CQ26" s="187"/>
      <c r="CR26" s="187"/>
      <c r="CS26" s="187"/>
      <c r="CT26" s="187"/>
      <c r="CU26" s="187"/>
      <c r="CV26" s="187"/>
      <c r="CW26" s="342"/>
      <c r="CX26" s="187"/>
      <c r="CY26" s="187"/>
      <c r="CZ26" s="379"/>
      <c r="DA26" s="228"/>
      <c r="DB26" s="228"/>
      <c r="DC26" s="187"/>
      <c r="DD26" s="187"/>
      <c r="DE26" s="490"/>
      <c r="DF26" s="379"/>
      <c r="DG26" s="228"/>
      <c r="DH26" s="392"/>
      <c r="DI26" s="392"/>
      <c r="DJ26" s="392"/>
      <c r="DK26" s="392"/>
      <c r="DL26" s="392"/>
      <c r="DM26" s="392"/>
      <c r="DN26" s="392"/>
      <c r="DO26" s="392"/>
      <c r="DP26" s="392"/>
      <c r="DQ26" s="392"/>
      <c r="DR26" s="392"/>
      <c r="DS26" s="392"/>
      <c r="DT26" s="392"/>
      <c r="DU26" s="392"/>
      <c r="DV26" s="392"/>
      <c r="DW26" s="392"/>
      <c r="DX26" s="392"/>
      <c r="DY26" s="392"/>
      <c r="DZ26" s="392"/>
      <c r="EA26" s="392"/>
      <c r="EB26" s="392"/>
      <c r="EC26" s="392"/>
      <c r="ED26" s="392"/>
      <c r="EE26" s="392"/>
      <c r="EF26" s="392"/>
      <c r="EG26" s="392"/>
      <c r="EH26" s="392"/>
      <c r="EI26" s="392"/>
      <c r="EJ26" s="392"/>
      <c r="EK26" s="392"/>
      <c r="EL26" s="392"/>
      <c r="EM26" s="392"/>
      <c r="EN26" s="392"/>
      <c r="EO26" s="404">
        <f>IF(SUM(DH26:EN26)=0,"",SUM(DH26:EN26))</f>
      </c>
      <c r="EP26" s="374"/>
      <c r="EQ26" s="286"/>
      <c r="ER26" s="228"/>
      <c r="ET26" s="296"/>
      <c r="EV26" s="228"/>
      <c r="EW26" s="434">
        <f t="shared" si="20"/>
      </c>
      <c r="EX26" s="434">
        <f t="shared" si="21"/>
      </c>
      <c r="EY26" s="434">
        <f t="shared" si="22"/>
      </c>
      <c r="EZ26" s="434">
        <f t="shared" si="23"/>
      </c>
      <c r="FA26" s="434">
        <f t="shared" si="24"/>
      </c>
      <c r="FB26" s="434">
        <f t="shared" si="25"/>
      </c>
      <c r="FC26" s="434">
        <f t="shared" si="26"/>
      </c>
      <c r="FD26" s="434">
        <f t="shared" si="27"/>
      </c>
      <c r="FE26" s="434">
        <f t="shared" si="28"/>
      </c>
      <c r="FF26" s="434">
        <f t="shared" si="29"/>
      </c>
      <c r="FG26" s="434">
        <f t="shared" si="30"/>
      </c>
      <c r="FH26" s="434">
        <f t="shared" si="31"/>
        <v>16</v>
      </c>
      <c r="FI26" s="434">
        <f t="shared" si="32"/>
      </c>
      <c r="FJ26" s="434">
        <f t="shared" si="33"/>
      </c>
      <c r="FK26" s="434">
        <f t="shared" si="34"/>
        <v>64</v>
      </c>
      <c r="FL26" s="434">
        <f t="shared" si="35"/>
      </c>
      <c r="FM26" s="434">
        <f t="shared" si="36"/>
      </c>
      <c r="FN26" s="434">
        <f t="shared" si="37"/>
      </c>
      <c r="FO26" s="434">
        <f t="shared" si="38"/>
      </c>
      <c r="FP26" s="434">
        <f t="shared" si="39"/>
      </c>
      <c r="FQ26" s="434">
        <f t="shared" si="40"/>
      </c>
      <c r="FR26" s="434">
        <f t="shared" si="41"/>
      </c>
      <c r="FS26" s="434">
        <f t="shared" si="42"/>
      </c>
      <c r="FT26" s="434">
        <f t="shared" si="43"/>
      </c>
      <c r="FU26" s="434">
        <f t="shared" si="44"/>
      </c>
      <c r="FV26" s="434">
        <f t="shared" si="45"/>
      </c>
      <c r="FW26" s="434">
        <f t="shared" si="46"/>
      </c>
      <c r="FX26" s="434">
        <f t="shared" si="47"/>
      </c>
      <c r="FY26" s="434">
        <f t="shared" si="48"/>
      </c>
      <c r="FZ26" s="434">
        <f t="shared" si="49"/>
      </c>
      <c r="GA26" s="434">
        <f t="shared" si="50"/>
      </c>
      <c r="GB26" s="434">
        <f t="shared" si="51"/>
      </c>
      <c r="GC26" s="434">
        <f t="shared" si="52"/>
      </c>
      <c r="GD26" s="434">
        <f t="shared" si="53"/>
      </c>
      <c r="GE26" s="434">
        <f t="shared" si="54"/>
      </c>
      <c r="GF26" s="434">
        <f t="shared" si="55"/>
      </c>
      <c r="GG26" s="434">
        <f t="shared" si="56"/>
      </c>
      <c r="GH26" s="434">
        <f t="shared" si="57"/>
      </c>
      <c r="GI26" s="434">
        <f t="shared" si="58"/>
      </c>
      <c r="GJ26" s="434">
        <f t="shared" si="59"/>
      </c>
      <c r="GK26" s="434">
        <f t="shared" si="60"/>
      </c>
      <c r="GL26" s="434">
        <f t="shared" si="61"/>
      </c>
      <c r="GM26" s="434">
        <f t="shared" si="62"/>
      </c>
      <c r="GN26" s="434">
        <f t="shared" si="63"/>
      </c>
      <c r="GO26" s="434">
        <f t="shared" si="64"/>
      </c>
      <c r="GP26" s="434">
        <f t="shared" si="65"/>
      </c>
      <c r="GQ26" s="434">
        <f t="shared" si="66"/>
      </c>
      <c r="GR26" s="434">
        <f t="shared" si="67"/>
      </c>
      <c r="GS26" s="434">
        <f t="shared" si="68"/>
      </c>
      <c r="GT26" s="434">
        <f t="shared" si="69"/>
      </c>
      <c r="GU26" s="434">
        <f t="shared" si="70"/>
      </c>
      <c r="GV26" s="434">
        <f t="shared" si="71"/>
      </c>
      <c r="GW26" s="434">
        <f t="shared" si="72"/>
      </c>
      <c r="GX26" s="434">
        <f t="shared" si="73"/>
      </c>
      <c r="GY26" s="434">
        <f t="shared" si="74"/>
      </c>
      <c r="GZ26" s="434">
        <f t="shared" si="75"/>
      </c>
      <c r="HA26" s="434">
        <f t="shared" si="76"/>
      </c>
      <c r="HB26" s="434">
        <f t="shared" si="77"/>
      </c>
      <c r="HC26" s="434">
        <f t="shared" si="78"/>
      </c>
    </row>
    <row r="27" spans="2:211" ht="68.25">
      <c r="B27" s="535" t="s">
        <v>841</v>
      </c>
      <c r="D27" s="356" t="s">
        <v>13</v>
      </c>
      <c r="E27" s="291" t="s">
        <v>267</v>
      </c>
      <c r="F27" s="229"/>
      <c r="G27" s="353">
        <v>1</v>
      </c>
      <c r="H27" s="353">
        <v>4</v>
      </c>
      <c r="I27" s="355">
        <v>1</v>
      </c>
      <c r="J27" s="349">
        <v>1</v>
      </c>
      <c r="K27" s="354"/>
      <c r="L27" s="354" t="s">
        <v>688</v>
      </c>
      <c r="M27" s="349"/>
      <c r="N27" s="349">
        <v>15</v>
      </c>
      <c r="O27" s="342"/>
      <c r="P27" s="229"/>
      <c r="Q27" s="343">
        <v>1</v>
      </c>
      <c r="R27" s="343">
        <v>5</v>
      </c>
      <c r="S27" s="349">
        <v>1</v>
      </c>
      <c r="T27" s="229"/>
      <c r="U27" s="345">
        <v>950</v>
      </c>
      <c r="V27" s="398">
        <v>5</v>
      </c>
      <c r="W27" s="345">
        <v>45</v>
      </c>
      <c r="X27" s="382">
        <f t="shared" si="17"/>
        <v>13</v>
      </c>
      <c r="Y27" s="223">
        <f t="shared" si="18"/>
        <v>0.05263157894736842</v>
      </c>
      <c r="Z27" s="382">
        <f t="shared" si="19"/>
        <v>21</v>
      </c>
      <c r="AA27" s="357" t="s">
        <v>689</v>
      </c>
      <c r="AB27" s="229"/>
      <c r="AC27" s="187"/>
      <c r="AD27" s="187"/>
      <c r="AE27" s="187"/>
      <c r="AF27" s="187"/>
      <c r="AG27" s="187"/>
      <c r="AH27" s="187"/>
      <c r="AI27" s="187"/>
      <c r="AJ27" s="187"/>
      <c r="AK27" s="187"/>
      <c r="AL27" s="187"/>
      <c r="AM27" s="187"/>
      <c r="AN27" s="359">
        <v>1</v>
      </c>
      <c r="AO27" s="187"/>
      <c r="AP27" s="187"/>
      <c r="AQ27" s="187"/>
      <c r="AR27" s="187"/>
      <c r="AS27" s="187"/>
      <c r="AT27" s="187"/>
      <c r="AU27" s="357" t="s">
        <v>694</v>
      </c>
      <c r="AV27" s="229"/>
      <c r="AW27" s="187">
        <v>1</v>
      </c>
      <c r="AX27" s="187"/>
      <c r="AY27" s="187"/>
      <c r="AZ27" s="187"/>
      <c r="BA27" s="359">
        <v>1</v>
      </c>
      <c r="BB27" s="187"/>
      <c r="BC27" s="187"/>
      <c r="BD27" s="187"/>
      <c r="BE27" s="342"/>
      <c r="BF27" s="229"/>
      <c r="BG27" s="373">
        <v>0.35</v>
      </c>
      <c r="BH27" s="373">
        <v>0.35</v>
      </c>
      <c r="BI27" s="187"/>
      <c r="BJ27" s="187"/>
      <c r="BK27" s="187"/>
      <c r="BL27" s="187"/>
      <c r="BM27" s="187"/>
      <c r="BN27" s="359">
        <v>0.3</v>
      </c>
      <c r="BO27" s="187"/>
      <c r="BP27" s="187"/>
      <c r="BQ27" s="187"/>
      <c r="BR27" s="187"/>
      <c r="BS27" s="400">
        <v>0</v>
      </c>
      <c r="BT27" s="342"/>
      <c r="BU27" s="229"/>
      <c r="BV27" s="400">
        <v>0</v>
      </c>
      <c r="BW27" s="374"/>
      <c r="BX27" s="187"/>
      <c r="BY27" s="342"/>
      <c r="BZ27" s="229"/>
      <c r="CA27" s="373">
        <v>0.8</v>
      </c>
      <c r="CB27" s="492" t="s">
        <v>690</v>
      </c>
      <c r="CC27" s="229"/>
      <c r="CD27" s="496">
        <v>1</v>
      </c>
      <c r="CE27" s="187"/>
      <c r="CF27" s="499">
        <v>1</v>
      </c>
      <c r="CG27" s="357" t="s">
        <v>691</v>
      </c>
      <c r="CH27" s="229"/>
      <c r="CI27" s="373">
        <v>1</v>
      </c>
      <c r="CJ27" s="402">
        <v>1</v>
      </c>
      <c r="CK27" s="342"/>
      <c r="CL27" s="373">
        <v>1</v>
      </c>
      <c r="CM27" s="402">
        <v>1</v>
      </c>
      <c r="CN27" s="191">
        <v>0</v>
      </c>
      <c r="CO27" s="402">
        <v>1</v>
      </c>
      <c r="CP27" s="342"/>
      <c r="CQ27" s="191">
        <v>0</v>
      </c>
      <c r="CR27" s="191">
        <v>0</v>
      </c>
      <c r="CS27" s="191">
        <v>0</v>
      </c>
      <c r="CT27" s="191">
        <v>0</v>
      </c>
      <c r="CU27" s="191">
        <v>0</v>
      </c>
      <c r="CV27" s="373">
        <v>0.2</v>
      </c>
      <c r="CW27" s="342"/>
      <c r="CX27" s="389">
        <v>1</v>
      </c>
      <c r="CY27" s="187"/>
      <c r="CZ27" s="357" t="s">
        <v>692</v>
      </c>
      <c r="DA27" s="229"/>
      <c r="DB27" s="229"/>
      <c r="DC27" s="389">
        <v>1</v>
      </c>
      <c r="DD27" s="187"/>
      <c r="DE27" s="490"/>
      <c r="DF27" s="379" t="s">
        <v>693</v>
      </c>
      <c r="DG27" s="229"/>
      <c r="DH27" s="392"/>
      <c r="DI27" s="392"/>
      <c r="DJ27" s="392"/>
      <c r="DK27" s="392"/>
      <c r="DL27" s="392"/>
      <c r="DM27" s="394">
        <v>1</v>
      </c>
      <c r="DN27" s="395">
        <v>1</v>
      </c>
      <c r="DO27" s="394">
        <v>1</v>
      </c>
      <c r="DP27" s="392"/>
      <c r="DQ27" s="392"/>
      <c r="DR27" s="392"/>
      <c r="DS27" s="392"/>
      <c r="DT27" s="392"/>
      <c r="DU27" s="392"/>
      <c r="DV27" s="396">
        <v>1</v>
      </c>
      <c r="DW27" s="394">
        <v>1</v>
      </c>
      <c r="DX27" s="392"/>
      <c r="DY27" s="392"/>
      <c r="DZ27" s="392"/>
      <c r="EA27" s="392"/>
      <c r="EB27" s="392"/>
      <c r="EC27" s="392"/>
      <c r="ED27" s="392"/>
      <c r="EE27" s="395">
        <v>1</v>
      </c>
      <c r="EF27" s="392"/>
      <c r="EG27" s="392"/>
      <c r="EH27" s="392"/>
      <c r="EI27" s="392"/>
      <c r="EJ27" s="395">
        <v>1</v>
      </c>
      <c r="EK27" s="392"/>
      <c r="EL27" s="392"/>
      <c r="EM27" s="394">
        <v>1</v>
      </c>
      <c r="EN27" s="392"/>
      <c r="EO27" s="404">
        <f>IF(SUM(DH27:EN27)=0,"",SUM(DH27:EN27))</f>
        <v>8</v>
      </c>
      <c r="EP27" s="374"/>
      <c r="EQ27" s="286"/>
      <c r="ER27" s="229"/>
      <c r="ET27" s="296"/>
      <c r="EV27" s="229"/>
      <c r="EW27" s="434">
        <f t="shared" si="20"/>
      </c>
      <c r="EX27" s="434">
        <f t="shared" si="21"/>
      </c>
      <c r="EY27" s="434">
        <f t="shared" si="22"/>
      </c>
      <c r="EZ27" s="434">
        <f t="shared" si="23"/>
      </c>
      <c r="FA27" s="434">
        <f t="shared" si="24"/>
      </c>
      <c r="FB27" s="434">
        <f t="shared" si="25"/>
      </c>
      <c r="FC27" s="434">
        <f t="shared" si="26"/>
      </c>
      <c r="FD27" s="434">
        <f t="shared" si="27"/>
      </c>
      <c r="FE27" s="434">
        <f t="shared" si="28"/>
      </c>
      <c r="FF27" s="434">
        <f t="shared" si="29"/>
      </c>
      <c r="FG27" s="434">
        <f t="shared" si="30"/>
      </c>
      <c r="FH27" s="434">
        <f t="shared" si="31"/>
        <v>45</v>
      </c>
      <c r="FI27" s="434">
        <f t="shared" si="32"/>
      </c>
      <c r="FJ27" s="434">
        <f t="shared" si="33"/>
      </c>
      <c r="FK27" s="434">
        <f t="shared" si="34"/>
      </c>
      <c r="FL27" s="434">
        <f t="shared" si="35"/>
      </c>
      <c r="FM27" s="434">
        <f t="shared" si="36"/>
      </c>
      <c r="FN27" s="434">
        <f t="shared" si="37"/>
      </c>
      <c r="FO27" s="434" t="e">
        <f t="shared" si="38"/>
        <v>#VALUE!</v>
      </c>
      <c r="FP27" s="434">
        <f t="shared" si="39"/>
      </c>
      <c r="FQ27" s="434">
        <f t="shared" si="40"/>
        <v>45</v>
      </c>
      <c r="FR27" s="434">
        <f t="shared" si="41"/>
      </c>
      <c r="FS27" s="434">
        <f t="shared" si="42"/>
      </c>
      <c r="FT27" s="434">
        <f t="shared" si="43"/>
      </c>
      <c r="FU27" s="434">
        <f t="shared" si="44"/>
        <v>45</v>
      </c>
      <c r="FV27" s="434">
        <f t="shared" si="45"/>
      </c>
      <c r="FW27" s="434">
        <f t="shared" si="46"/>
      </c>
      <c r="FX27" s="434">
        <f t="shared" si="47"/>
      </c>
      <c r="FY27" s="434">
        <f t="shared" si="48"/>
      </c>
      <c r="FZ27" s="434">
        <f t="shared" si="49"/>
      </c>
      <c r="GA27" s="434">
        <f t="shared" si="50"/>
        <v>15.749999999999998</v>
      </c>
      <c r="GB27" s="434">
        <f t="shared" si="51"/>
        <v>15.749999999999998</v>
      </c>
      <c r="GC27" s="434">
        <f t="shared" si="52"/>
      </c>
      <c r="GD27" s="434">
        <f t="shared" si="53"/>
      </c>
      <c r="GE27" s="434">
        <f t="shared" si="54"/>
      </c>
      <c r="GF27" s="434">
        <f t="shared" si="55"/>
      </c>
      <c r="GG27" s="434">
        <f t="shared" si="56"/>
      </c>
      <c r="GH27" s="434">
        <f t="shared" si="57"/>
        <v>13.5</v>
      </c>
      <c r="GI27" s="434">
        <f t="shared" si="58"/>
      </c>
      <c r="GJ27" s="434">
        <f t="shared" si="59"/>
      </c>
      <c r="GK27" s="434">
        <f t="shared" si="60"/>
      </c>
      <c r="GL27" s="434">
        <f t="shared" si="61"/>
      </c>
      <c r="GM27" s="434">
        <f t="shared" si="62"/>
        <v>0</v>
      </c>
      <c r="GN27" s="434">
        <f t="shared" si="63"/>
      </c>
      <c r="GO27" s="434">
        <f t="shared" si="64"/>
      </c>
      <c r="GP27" s="434">
        <f t="shared" si="65"/>
        <v>0</v>
      </c>
      <c r="GQ27" s="434">
        <f t="shared" si="66"/>
      </c>
      <c r="GR27" s="434">
        <f t="shared" si="67"/>
      </c>
      <c r="GS27" s="434">
        <f t="shared" si="68"/>
      </c>
      <c r="GT27" s="434">
        <f t="shared" si="69"/>
      </c>
      <c r="GU27" s="434">
        <f t="shared" si="70"/>
        <v>36</v>
      </c>
      <c r="GV27" s="434" t="e">
        <f t="shared" si="71"/>
        <v>#VALUE!</v>
      </c>
      <c r="GW27" s="434">
        <f t="shared" si="72"/>
      </c>
      <c r="GX27" s="434">
        <f t="shared" si="73"/>
        <v>45</v>
      </c>
      <c r="GY27" s="434">
        <f t="shared" si="74"/>
      </c>
      <c r="GZ27" s="434">
        <f t="shared" si="75"/>
        <v>45</v>
      </c>
      <c r="HA27" s="434" t="e">
        <f t="shared" si="76"/>
        <v>#VALUE!</v>
      </c>
      <c r="HB27" s="434">
        <f t="shared" si="77"/>
      </c>
      <c r="HC27" s="434">
        <f t="shared" si="78"/>
        <v>45</v>
      </c>
    </row>
    <row r="28" spans="2:211" ht="29.25">
      <c r="B28" s="535" t="s">
        <v>841</v>
      </c>
      <c r="D28" s="356" t="s">
        <v>17</v>
      </c>
      <c r="E28" s="291" t="s">
        <v>267</v>
      </c>
      <c r="F28" s="229"/>
      <c r="G28" s="353">
        <v>1</v>
      </c>
      <c r="H28" s="353">
        <v>4</v>
      </c>
      <c r="I28" s="355">
        <v>1</v>
      </c>
      <c r="J28" s="349">
        <v>1</v>
      </c>
      <c r="K28" s="354" t="s">
        <v>448</v>
      </c>
      <c r="L28" s="354" t="s">
        <v>472</v>
      </c>
      <c r="M28" s="349"/>
      <c r="N28" s="349">
        <v>15</v>
      </c>
      <c r="O28" s="342"/>
      <c r="P28" s="229"/>
      <c r="Q28" s="343">
        <v>1</v>
      </c>
      <c r="R28" s="343">
        <v>10</v>
      </c>
      <c r="S28" s="349">
        <v>1</v>
      </c>
      <c r="T28" s="229"/>
      <c r="U28" s="345">
        <v>930</v>
      </c>
      <c r="V28" s="398">
        <v>8</v>
      </c>
      <c r="W28" s="345">
        <v>30</v>
      </c>
      <c r="X28" s="382">
        <f t="shared" si="17"/>
        <v>15</v>
      </c>
      <c r="Y28" s="223">
        <f t="shared" si="18"/>
        <v>0.04086021505376344</v>
      </c>
      <c r="Z28" s="382">
        <f t="shared" si="19"/>
        <v>27</v>
      </c>
      <c r="AA28" s="286"/>
      <c r="AB28" s="229"/>
      <c r="AC28" s="187"/>
      <c r="AD28" s="187"/>
      <c r="AE28" s="187"/>
      <c r="AF28" s="187"/>
      <c r="AG28" s="358">
        <v>1</v>
      </c>
      <c r="AH28" s="187"/>
      <c r="AI28" s="187"/>
      <c r="AJ28" s="187"/>
      <c r="AK28" s="187"/>
      <c r="AL28" s="187"/>
      <c r="AM28" s="187"/>
      <c r="AN28" s="187"/>
      <c r="AO28" s="187"/>
      <c r="AP28" s="187"/>
      <c r="AQ28" s="187"/>
      <c r="AR28" s="187"/>
      <c r="AS28" s="187"/>
      <c r="AT28" s="187"/>
      <c r="AU28" s="342"/>
      <c r="AV28" s="229"/>
      <c r="AW28" s="187">
        <v>1</v>
      </c>
      <c r="AX28" s="358">
        <v>1</v>
      </c>
      <c r="AY28" s="187"/>
      <c r="AZ28" s="187"/>
      <c r="BA28" s="187"/>
      <c r="BB28" s="187"/>
      <c r="BC28" s="187"/>
      <c r="BD28" s="187"/>
      <c r="BE28" s="342"/>
      <c r="BF28" s="229"/>
      <c r="BG28" s="187"/>
      <c r="BH28" s="187"/>
      <c r="BI28" s="358">
        <v>1</v>
      </c>
      <c r="BJ28" s="187"/>
      <c r="BK28" s="187"/>
      <c r="BL28" s="187"/>
      <c r="BM28" s="187"/>
      <c r="BN28" s="187"/>
      <c r="BO28" s="187"/>
      <c r="BP28" s="187"/>
      <c r="BQ28" s="187"/>
      <c r="BR28" s="187"/>
      <c r="BS28" s="400">
        <v>0</v>
      </c>
      <c r="BT28" s="342"/>
      <c r="BU28" s="229"/>
      <c r="BV28" s="373">
        <v>0.01</v>
      </c>
      <c r="BW28" s="492" t="s">
        <v>621</v>
      </c>
      <c r="BX28" s="359" t="s">
        <v>622</v>
      </c>
      <c r="BY28" s="342"/>
      <c r="BZ28" s="229"/>
      <c r="CA28" s="400">
        <v>0</v>
      </c>
      <c r="CB28" s="374"/>
      <c r="CC28" s="229"/>
      <c r="CD28" s="187"/>
      <c r="CE28" s="385">
        <v>1</v>
      </c>
      <c r="CF28" s="187"/>
      <c r="CG28" s="357" t="s">
        <v>623</v>
      </c>
      <c r="CH28" s="229"/>
      <c r="CI28" s="373">
        <v>1</v>
      </c>
      <c r="CJ28" s="402">
        <v>1</v>
      </c>
      <c r="CK28" s="342"/>
      <c r="CL28" s="373">
        <v>1</v>
      </c>
      <c r="CM28" s="402">
        <v>1</v>
      </c>
      <c r="CN28" s="191">
        <v>0</v>
      </c>
      <c r="CO28" s="191">
        <v>0</v>
      </c>
      <c r="CP28" s="342"/>
      <c r="CQ28" s="191">
        <v>0</v>
      </c>
      <c r="CR28" s="191">
        <v>0</v>
      </c>
      <c r="CS28" s="191">
        <v>0</v>
      </c>
      <c r="CT28" s="191">
        <v>0</v>
      </c>
      <c r="CU28" s="191">
        <v>0</v>
      </c>
      <c r="CV28" s="191">
        <v>0</v>
      </c>
      <c r="CW28" s="342"/>
      <c r="CX28" s="389">
        <v>1</v>
      </c>
      <c r="CY28" s="187"/>
      <c r="CZ28" s="357" t="s">
        <v>624</v>
      </c>
      <c r="DA28" s="229"/>
      <c r="DB28" s="229"/>
      <c r="DC28" s="389">
        <v>1</v>
      </c>
      <c r="DD28" s="187"/>
      <c r="DE28" s="374" t="s">
        <v>737</v>
      </c>
      <c r="DF28" s="379" t="s">
        <v>625</v>
      </c>
      <c r="DG28" s="229"/>
      <c r="DH28" s="392"/>
      <c r="DI28" s="395">
        <v>1</v>
      </c>
      <c r="DJ28" s="394">
        <v>1</v>
      </c>
      <c r="DK28" s="392"/>
      <c r="DL28" s="392"/>
      <c r="DM28" s="394">
        <v>1</v>
      </c>
      <c r="DN28" s="392"/>
      <c r="DO28" s="394">
        <v>1</v>
      </c>
      <c r="DP28" s="395">
        <v>1</v>
      </c>
      <c r="DQ28" s="396">
        <v>1</v>
      </c>
      <c r="DR28" s="392"/>
      <c r="DS28" s="392"/>
      <c r="DT28" s="392"/>
      <c r="DU28" s="392"/>
      <c r="DV28" s="396">
        <v>1</v>
      </c>
      <c r="DW28" s="392"/>
      <c r="DX28" s="395">
        <v>1</v>
      </c>
      <c r="DY28" s="392"/>
      <c r="DZ28" s="392"/>
      <c r="EA28" s="392"/>
      <c r="EB28" s="392"/>
      <c r="EC28" s="392"/>
      <c r="ED28" s="392"/>
      <c r="EE28" s="392"/>
      <c r="EF28" s="392"/>
      <c r="EG28" s="392"/>
      <c r="EH28" s="392"/>
      <c r="EI28" s="392"/>
      <c r="EJ28" s="395">
        <v>1</v>
      </c>
      <c r="EK28" s="392"/>
      <c r="EL28" s="392"/>
      <c r="EM28" s="392"/>
      <c r="EN28" s="406">
        <v>1</v>
      </c>
      <c r="EO28" s="404">
        <f>IF(SUM(DH28:EN28)=0,"",SUM(DH28:EN28))</f>
        <v>10</v>
      </c>
      <c r="EP28" s="509" t="s">
        <v>626</v>
      </c>
      <c r="EQ28" s="286"/>
      <c r="ER28" s="229"/>
      <c r="ET28" s="296"/>
      <c r="EV28" s="229"/>
      <c r="EW28" s="434">
        <f t="shared" si="20"/>
      </c>
      <c r="EX28" s="434">
        <f t="shared" si="21"/>
      </c>
      <c r="EY28" s="434">
        <f t="shared" si="22"/>
      </c>
      <c r="EZ28" s="434">
        <f t="shared" si="23"/>
      </c>
      <c r="FA28" s="434">
        <f t="shared" si="24"/>
        <v>30</v>
      </c>
      <c r="FB28" s="434">
        <f t="shared" si="25"/>
      </c>
      <c r="FC28" s="434">
        <f t="shared" si="26"/>
      </c>
      <c r="FD28" s="434">
        <f t="shared" si="27"/>
      </c>
      <c r="FE28" s="434">
        <f t="shared" si="28"/>
      </c>
      <c r="FF28" s="434">
        <f t="shared" si="29"/>
      </c>
      <c r="FG28" s="434">
        <f t="shared" si="30"/>
      </c>
      <c r="FH28" s="434">
        <f t="shared" si="31"/>
      </c>
      <c r="FI28" s="434">
        <f t="shared" si="32"/>
      </c>
      <c r="FJ28" s="434">
        <f t="shared" si="33"/>
      </c>
      <c r="FK28" s="434">
        <f t="shared" si="34"/>
      </c>
      <c r="FL28" s="434">
        <f t="shared" si="35"/>
      </c>
      <c r="FM28" s="434">
        <f t="shared" si="36"/>
      </c>
      <c r="FN28" s="434">
        <f t="shared" si="37"/>
      </c>
      <c r="FO28" s="434">
        <f t="shared" si="38"/>
      </c>
      <c r="FP28" s="434">
        <f t="shared" si="39"/>
      </c>
      <c r="FQ28" s="434">
        <f t="shared" si="40"/>
        <v>30</v>
      </c>
      <c r="FR28" s="434">
        <f t="shared" si="41"/>
        <v>30</v>
      </c>
      <c r="FS28" s="434">
        <f t="shared" si="42"/>
      </c>
      <c r="FT28" s="434">
        <f t="shared" si="43"/>
      </c>
      <c r="FU28" s="434">
        <f t="shared" si="44"/>
      </c>
      <c r="FV28" s="434">
        <f t="shared" si="45"/>
      </c>
      <c r="FW28" s="434">
        <f t="shared" si="46"/>
      </c>
      <c r="FX28" s="434">
        <f t="shared" si="47"/>
      </c>
      <c r="FY28" s="434">
        <f t="shared" si="48"/>
      </c>
      <c r="FZ28" s="434">
        <f t="shared" si="49"/>
      </c>
      <c r="GA28" s="434">
        <f t="shared" si="50"/>
      </c>
      <c r="GB28" s="434">
        <f t="shared" si="51"/>
      </c>
      <c r="GC28" s="434">
        <f t="shared" si="52"/>
        <v>30</v>
      </c>
      <c r="GD28" s="434">
        <f t="shared" si="53"/>
      </c>
      <c r="GE28" s="434">
        <f t="shared" si="54"/>
      </c>
      <c r="GF28" s="434">
        <f t="shared" si="55"/>
      </c>
      <c r="GG28" s="434">
        <f t="shared" si="56"/>
      </c>
      <c r="GH28" s="434">
        <f t="shared" si="57"/>
      </c>
      <c r="GI28" s="434">
        <f t="shared" si="58"/>
      </c>
      <c r="GJ28" s="434">
        <f t="shared" si="59"/>
      </c>
      <c r="GK28" s="434">
        <f t="shared" si="60"/>
      </c>
      <c r="GL28" s="434">
        <f t="shared" si="61"/>
      </c>
      <c r="GM28" s="434">
        <f t="shared" si="62"/>
        <v>0</v>
      </c>
      <c r="GN28" s="434">
        <f t="shared" si="63"/>
      </c>
      <c r="GO28" s="434">
        <f t="shared" si="64"/>
      </c>
      <c r="GP28" s="434">
        <f t="shared" si="65"/>
        <v>0.3</v>
      </c>
      <c r="GQ28" s="434" t="e">
        <f t="shared" si="66"/>
        <v>#VALUE!</v>
      </c>
      <c r="GR28" s="434" t="e">
        <f t="shared" si="67"/>
        <v>#VALUE!</v>
      </c>
      <c r="GS28" s="434">
        <f t="shared" si="68"/>
      </c>
      <c r="GT28" s="434">
        <f t="shared" si="69"/>
      </c>
      <c r="GU28" s="434">
        <f t="shared" si="70"/>
        <v>0</v>
      </c>
      <c r="GV28" s="434">
        <f t="shared" si="71"/>
      </c>
      <c r="GW28" s="434">
        <f t="shared" si="72"/>
      </c>
      <c r="GX28" s="434">
        <f t="shared" si="73"/>
      </c>
      <c r="GY28" s="434">
        <f t="shared" si="74"/>
        <v>30</v>
      </c>
      <c r="GZ28" s="434">
        <f t="shared" si="75"/>
      </c>
      <c r="HA28" s="434" t="e">
        <f t="shared" si="76"/>
        <v>#VALUE!</v>
      </c>
      <c r="HB28" s="434">
        <f t="shared" si="77"/>
      </c>
      <c r="HC28" s="434">
        <f t="shared" si="78"/>
        <v>30</v>
      </c>
    </row>
    <row r="29" spans="2:211" ht="58.5">
      <c r="B29" s="536" t="s">
        <v>842</v>
      </c>
      <c r="D29" s="356" t="s">
        <v>427</v>
      </c>
      <c r="E29" s="291"/>
      <c r="F29" s="229"/>
      <c r="G29" s="353">
        <v>1</v>
      </c>
      <c r="H29" s="353">
        <v>3</v>
      </c>
      <c r="I29" s="355">
        <v>1</v>
      </c>
      <c r="J29" s="344">
        <v>0</v>
      </c>
      <c r="K29" s="493"/>
      <c r="L29" s="494"/>
      <c r="M29" s="495"/>
      <c r="N29" s="495"/>
      <c r="O29" s="342"/>
      <c r="P29" s="229"/>
      <c r="Q29" s="344">
        <v>0</v>
      </c>
      <c r="R29" s="344">
        <v>0</v>
      </c>
      <c r="S29" s="344">
        <v>0</v>
      </c>
      <c r="T29" s="229"/>
      <c r="U29" s="345">
        <v>340</v>
      </c>
      <c r="V29" s="398">
        <v>4</v>
      </c>
      <c r="W29" s="345">
        <v>0</v>
      </c>
      <c r="X29" s="382">
        <f t="shared" si="17"/>
      </c>
      <c r="Y29" s="223">
        <f t="shared" si="18"/>
        <v>0.011764705882352941</v>
      </c>
      <c r="Z29" s="382">
        <f t="shared" si="19"/>
        <v>34</v>
      </c>
      <c r="AA29" s="357" t="s">
        <v>486</v>
      </c>
      <c r="AB29" s="229"/>
      <c r="AC29" s="187"/>
      <c r="AD29" s="187"/>
      <c r="AE29" s="187"/>
      <c r="AF29" s="187"/>
      <c r="AG29" s="358">
        <v>1</v>
      </c>
      <c r="AH29" s="187"/>
      <c r="AI29" s="187"/>
      <c r="AJ29" s="187"/>
      <c r="AK29" s="187"/>
      <c r="AL29" s="187"/>
      <c r="AM29" s="187"/>
      <c r="AN29" s="187"/>
      <c r="AO29" s="187"/>
      <c r="AP29" s="187"/>
      <c r="AQ29" s="187"/>
      <c r="AR29" s="187"/>
      <c r="AS29" s="187"/>
      <c r="AT29" s="187"/>
      <c r="AU29" s="342"/>
      <c r="AV29" s="229"/>
      <c r="AW29" s="187"/>
      <c r="AX29" s="187"/>
      <c r="AY29" s="187"/>
      <c r="AZ29" s="359">
        <v>1</v>
      </c>
      <c r="BA29" s="187"/>
      <c r="BB29" s="187"/>
      <c r="BC29" s="187"/>
      <c r="BD29" s="187"/>
      <c r="BE29" s="342"/>
      <c r="BF29" s="229"/>
      <c r="BG29" s="187"/>
      <c r="BH29" s="373">
        <v>1</v>
      </c>
      <c r="BI29" s="187"/>
      <c r="BJ29" s="187"/>
      <c r="BK29" s="187"/>
      <c r="BL29" s="187"/>
      <c r="BM29" s="187"/>
      <c r="BN29" s="187"/>
      <c r="BO29" s="187"/>
      <c r="BP29" s="187"/>
      <c r="BQ29" s="187"/>
      <c r="BR29" s="187"/>
      <c r="BS29" s="400">
        <v>0</v>
      </c>
      <c r="BT29" s="342"/>
      <c r="BU29" s="229"/>
      <c r="BV29" s="373">
        <v>1</v>
      </c>
      <c r="BW29" s="492" t="s">
        <v>527</v>
      </c>
      <c r="BX29" s="508" t="s">
        <v>528</v>
      </c>
      <c r="BY29" s="342"/>
      <c r="BZ29" s="229"/>
      <c r="CA29" s="400">
        <v>0</v>
      </c>
      <c r="CB29" s="374"/>
      <c r="CC29" s="229"/>
      <c r="CD29" s="187"/>
      <c r="CE29" s="385">
        <v>1</v>
      </c>
      <c r="CF29" s="187"/>
      <c r="CG29" s="357" t="s">
        <v>598</v>
      </c>
      <c r="CH29" s="229"/>
      <c r="CI29" s="191">
        <v>0</v>
      </c>
      <c r="CJ29" s="191">
        <v>0</v>
      </c>
      <c r="CK29" s="342"/>
      <c r="CL29" s="191">
        <v>0</v>
      </c>
      <c r="CM29" s="191">
        <v>0</v>
      </c>
      <c r="CN29" s="191">
        <v>0</v>
      </c>
      <c r="CO29" s="402">
        <v>0.1</v>
      </c>
      <c r="CP29" s="342"/>
      <c r="CQ29" s="191">
        <v>0</v>
      </c>
      <c r="CR29" s="191">
        <v>0</v>
      </c>
      <c r="CS29" s="191">
        <v>0</v>
      </c>
      <c r="CT29" s="191">
        <v>0</v>
      </c>
      <c r="CU29" s="191">
        <v>0</v>
      </c>
      <c r="CV29" s="191">
        <v>0</v>
      </c>
      <c r="CW29" s="342"/>
      <c r="CX29" s="389">
        <v>1</v>
      </c>
      <c r="CY29" s="187"/>
      <c r="CZ29" s="357" t="s">
        <v>601</v>
      </c>
      <c r="DA29" s="229"/>
      <c r="DB29" s="229"/>
      <c r="DC29" s="389">
        <v>1</v>
      </c>
      <c r="DD29" s="187"/>
      <c r="DE29" s="490"/>
      <c r="DF29" s="379" t="s">
        <v>604</v>
      </c>
      <c r="DG29" s="229"/>
      <c r="DH29" s="394">
        <v>1</v>
      </c>
      <c r="DI29" s="395">
        <v>1</v>
      </c>
      <c r="DJ29" s="394">
        <v>1</v>
      </c>
      <c r="DK29" s="395">
        <v>1</v>
      </c>
      <c r="DL29" s="392"/>
      <c r="DM29" s="394">
        <v>1</v>
      </c>
      <c r="DN29" s="395">
        <v>1</v>
      </c>
      <c r="DO29" s="392"/>
      <c r="DP29" s="395">
        <v>1</v>
      </c>
      <c r="DQ29" s="396">
        <v>1</v>
      </c>
      <c r="DR29" s="394">
        <v>1</v>
      </c>
      <c r="DS29" s="392"/>
      <c r="DT29" s="392"/>
      <c r="DU29" s="392"/>
      <c r="DV29" s="392"/>
      <c r="DW29" s="392"/>
      <c r="DX29" s="392"/>
      <c r="DY29" s="394">
        <v>1</v>
      </c>
      <c r="DZ29" s="395">
        <v>1</v>
      </c>
      <c r="EA29" s="392"/>
      <c r="EB29" s="392"/>
      <c r="EC29" s="392"/>
      <c r="ED29" s="392"/>
      <c r="EE29" s="392"/>
      <c r="EF29" s="392"/>
      <c r="EG29" s="392"/>
      <c r="EH29" s="392"/>
      <c r="EI29" s="392"/>
      <c r="EJ29" s="392"/>
      <c r="EK29" s="392"/>
      <c r="EL29" s="395">
        <v>1</v>
      </c>
      <c r="EM29" s="392"/>
      <c r="EN29" s="392"/>
      <c r="EO29" s="404">
        <f>IF(SUM(DH29:EN29)=0,"",SUM(DH29:EN29))</f>
        <v>12</v>
      </c>
      <c r="EP29" s="374"/>
      <c r="EQ29" s="286"/>
      <c r="ER29" s="229"/>
      <c r="ET29" s="296"/>
      <c r="EV29" s="229"/>
      <c r="EW29" s="434">
        <f t="shared" si="20"/>
      </c>
      <c r="EX29" s="434">
        <f t="shared" si="21"/>
      </c>
      <c r="EY29" s="434">
        <f t="shared" si="22"/>
      </c>
      <c r="EZ29" s="434">
        <f t="shared" si="23"/>
      </c>
      <c r="FA29" s="434">
        <f t="shared" si="24"/>
        <v>0</v>
      </c>
      <c r="FB29" s="434">
        <f t="shared" si="25"/>
      </c>
      <c r="FC29" s="434">
        <f t="shared" si="26"/>
      </c>
      <c r="FD29" s="434">
        <f t="shared" si="27"/>
      </c>
      <c r="FE29" s="434">
        <f t="shared" si="28"/>
      </c>
      <c r="FF29" s="434">
        <f t="shared" si="29"/>
      </c>
      <c r="FG29" s="434">
        <f t="shared" si="30"/>
      </c>
      <c r="FH29" s="434">
        <f t="shared" si="31"/>
      </c>
      <c r="FI29" s="434">
        <f t="shared" si="32"/>
      </c>
      <c r="FJ29" s="434">
        <f t="shared" si="33"/>
      </c>
      <c r="FK29" s="434">
        <f t="shared" si="34"/>
      </c>
      <c r="FL29" s="434">
        <f t="shared" si="35"/>
      </c>
      <c r="FM29" s="434">
        <f t="shared" si="36"/>
      </c>
      <c r="FN29" s="434">
        <f t="shared" si="37"/>
      </c>
      <c r="FO29" s="434">
        <f t="shared" si="38"/>
      </c>
      <c r="FP29" s="434">
        <f t="shared" si="39"/>
      </c>
      <c r="FQ29" s="434">
        <f t="shared" si="40"/>
      </c>
      <c r="FR29" s="434">
        <f t="shared" si="41"/>
      </c>
      <c r="FS29" s="434">
        <f t="shared" si="42"/>
      </c>
      <c r="FT29" s="434">
        <f t="shared" si="43"/>
        <v>0</v>
      </c>
      <c r="FU29" s="434">
        <f t="shared" si="44"/>
      </c>
      <c r="FV29" s="434">
        <f t="shared" si="45"/>
      </c>
      <c r="FW29" s="434">
        <f t="shared" si="46"/>
      </c>
      <c r="FX29" s="434">
        <f t="shared" si="47"/>
      </c>
      <c r="FY29" s="434">
        <f t="shared" si="48"/>
      </c>
      <c r="FZ29" s="434">
        <f t="shared" si="49"/>
      </c>
      <c r="GA29" s="434">
        <f t="shared" si="50"/>
      </c>
      <c r="GB29" s="434">
        <f t="shared" si="51"/>
        <v>0</v>
      </c>
      <c r="GC29" s="434">
        <f t="shared" si="52"/>
      </c>
      <c r="GD29" s="434">
        <f t="shared" si="53"/>
      </c>
      <c r="GE29" s="434">
        <f t="shared" si="54"/>
      </c>
      <c r="GF29" s="434">
        <f t="shared" si="55"/>
      </c>
      <c r="GG29" s="434">
        <f t="shared" si="56"/>
      </c>
      <c r="GH29" s="434">
        <f t="shared" si="57"/>
      </c>
      <c r="GI29" s="434">
        <f t="shared" si="58"/>
      </c>
      <c r="GJ29" s="434">
        <f t="shared" si="59"/>
      </c>
      <c r="GK29" s="434">
        <f t="shared" si="60"/>
      </c>
      <c r="GL29" s="434">
        <f t="shared" si="61"/>
      </c>
      <c r="GM29" s="434">
        <f t="shared" si="62"/>
        <v>0</v>
      </c>
      <c r="GN29" s="434">
        <f t="shared" si="63"/>
      </c>
      <c r="GO29" s="434">
        <f t="shared" si="64"/>
      </c>
      <c r="GP29" s="434">
        <f t="shared" si="65"/>
        <v>0</v>
      </c>
      <c r="GQ29" s="434" t="e">
        <f t="shared" si="66"/>
        <v>#VALUE!</v>
      </c>
      <c r="GR29" s="434" t="e">
        <f t="shared" si="67"/>
        <v>#VALUE!</v>
      </c>
      <c r="GS29" s="434">
        <f t="shared" si="68"/>
      </c>
      <c r="GT29" s="434">
        <f t="shared" si="69"/>
      </c>
      <c r="GU29" s="434">
        <f t="shared" si="70"/>
        <v>0</v>
      </c>
      <c r="GV29" s="434">
        <f t="shared" si="71"/>
      </c>
      <c r="GW29" s="434">
        <f t="shared" si="72"/>
      </c>
      <c r="GX29" s="434">
        <f t="shared" si="73"/>
      </c>
      <c r="GY29" s="434">
        <f t="shared" si="74"/>
        <v>0</v>
      </c>
      <c r="GZ29" s="434">
        <f t="shared" si="75"/>
      </c>
      <c r="HA29" s="434" t="e">
        <f t="shared" si="76"/>
        <v>#VALUE!</v>
      </c>
      <c r="HB29" s="434">
        <f t="shared" si="77"/>
      </c>
      <c r="HC29" s="434">
        <f t="shared" si="78"/>
        <v>0</v>
      </c>
    </row>
    <row r="30" spans="2:211" ht="87.75">
      <c r="B30" s="535" t="s">
        <v>841</v>
      </c>
      <c r="D30" s="356" t="s">
        <v>38</v>
      </c>
      <c r="E30" s="291" t="s">
        <v>267</v>
      </c>
      <c r="F30" s="229"/>
      <c r="G30" s="353">
        <v>1</v>
      </c>
      <c r="H30" s="353">
        <v>4</v>
      </c>
      <c r="I30" s="355">
        <v>1</v>
      </c>
      <c r="J30" s="344">
        <v>0</v>
      </c>
      <c r="K30" s="493"/>
      <c r="L30" s="494"/>
      <c r="M30" s="495"/>
      <c r="N30" s="495"/>
      <c r="O30" s="342"/>
      <c r="P30" s="229"/>
      <c r="Q30" s="343">
        <v>1</v>
      </c>
      <c r="R30" s="343">
        <v>4</v>
      </c>
      <c r="S30" s="349">
        <v>1</v>
      </c>
      <c r="T30" s="229"/>
      <c r="U30" s="229">
        <v>300</v>
      </c>
      <c r="V30" s="399"/>
      <c r="W30" s="229">
        <v>8</v>
      </c>
      <c r="X30" s="382">
        <f t="shared" si="17"/>
        <v>26</v>
      </c>
      <c r="Y30" s="223">
        <f t="shared" si="18"/>
        <v>0.02666666666666667</v>
      </c>
      <c r="Z30" s="382">
        <f t="shared" si="19"/>
        <v>30</v>
      </c>
      <c r="AA30" s="286"/>
      <c r="AB30" s="229"/>
      <c r="AC30" s="187"/>
      <c r="AD30" s="187"/>
      <c r="AE30" s="187"/>
      <c r="AF30" s="187"/>
      <c r="AG30" s="187"/>
      <c r="AH30" s="187"/>
      <c r="AI30" s="187"/>
      <c r="AJ30" s="187"/>
      <c r="AK30" s="187"/>
      <c r="AL30" s="187"/>
      <c r="AM30" s="187"/>
      <c r="AN30" s="187"/>
      <c r="AO30" s="187"/>
      <c r="AP30" s="187"/>
      <c r="AQ30" s="187"/>
      <c r="AR30" s="187"/>
      <c r="AS30" s="538">
        <v>1</v>
      </c>
      <c r="AT30" s="187"/>
      <c r="AU30" s="357" t="s">
        <v>702</v>
      </c>
      <c r="AV30" s="229"/>
      <c r="AW30" s="187">
        <v>1</v>
      </c>
      <c r="AX30" s="187"/>
      <c r="AY30" s="187"/>
      <c r="AZ30" s="359">
        <v>1</v>
      </c>
      <c r="BA30" s="187"/>
      <c r="BB30" s="187"/>
      <c r="BC30" s="187"/>
      <c r="BD30" s="187"/>
      <c r="BE30" s="342"/>
      <c r="BF30" s="229"/>
      <c r="BG30" s="373">
        <v>0.5</v>
      </c>
      <c r="BH30" s="373">
        <v>0.5</v>
      </c>
      <c r="BI30" s="187"/>
      <c r="BJ30" s="187"/>
      <c r="BK30" s="187"/>
      <c r="BL30" s="187"/>
      <c r="BM30" s="187"/>
      <c r="BN30" s="187"/>
      <c r="BO30" s="187"/>
      <c r="BP30" s="187"/>
      <c r="BQ30" s="187"/>
      <c r="BR30" s="187"/>
      <c r="BS30" s="400">
        <v>0</v>
      </c>
      <c r="BT30" s="357" t="s">
        <v>703</v>
      </c>
      <c r="BU30" s="229"/>
      <c r="BV30" s="400">
        <v>0</v>
      </c>
      <c r="BW30" s="374"/>
      <c r="BX30" s="187"/>
      <c r="BY30" s="342"/>
      <c r="BZ30" s="229"/>
      <c r="CA30" s="373">
        <v>1</v>
      </c>
      <c r="CB30" s="374"/>
      <c r="CC30" s="497" t="s">
        <v>704</v>
      </c>
      <c r="CD30" s="187"/>
      <c r="CE30" s="385">
        <v>1</v>
      </c>
      <c r="CF30" s="187"/>
      <c r="CG30" s="342"/>
      <c r="CH30" s="229"/>
      <c r="CI30" s="373">
        <v>1</v>
      </c>
      <c r="CJ30" s="402">
        <v>1</v>
      </c>
      <c r="CK30" s="357" t="s">
        <v>705</v>
      </c>
      <c r="CL30" s="373">
        <v>1</v>
      </c>
      <c r="CM30" s="402">
        <v>1</v>
      </c>
      <c r="CN30" s="373">
        <v>1</v>
      </c>
      <c r="CO30" s="191">
        <v>0</v>
      </c>
      <c r="CP30" s="357" t="s">
        <v>706</v>
      </c>
      <c r="CQ30" s="191">
        <v>0</v>
      </c>
      <c r="CR30" s="191">
        <v>0</v>
      </c>
      <c r="CS30" s="402">
        <v>0.5</v>
      </c>
      <c r="CT30" s="191">
        <v>0</v>
      </c>
      <c r="CU30" s="191">
        <v>0</v>
      </c>
      <c r="CV30" s="191">
        <v>0</v>
      </c>
      <c r="CW30" s="342"/>
      <c r="CX30" s="389">
        <v>1</v>
      </c>
      <c r="CY30" s="187"/>
      <c r="CZ30" s="357" t="s">
        <v>707</v>
      </c>
      <c r="DA30" s="229"/>
      <c r="DB30" s="229"/>
      <c r="DC30" s="389">
        <v>1</v>
      </c>
      <c r="DD30" s="187"/>
      <c r="DE30" s="490"/>
      <c r="DF30" s="357" t="s">
        <v>708</v>
      </c>
      <c r="DG30" s="229"/>
      <c r="DH30" s="392"/>
      <c r="DI30" s="392"/>
      <c r="DJ30" s="394">
        <v>1</v>
      </c>
      <c r="DK30" s="395">
        <v>1</v>
      </c>
      <c r="DL30" s="392"/>
      <c r="DM30" s="392"/>
      <c r="DN30" s="395">
        <v>1</v>
      </c>
      <c r="DO30" s="392"/>
      <c r="DP30" s="392"/>
      <c r="DQ30" s="396">
        <v>1</v>
      </c>
      <c r="DR30" s="394">
        <v>1</v>
      </c>
      <c r="DS30" s="392"/>
      <c r="DT30" s="392"/>
      <c r="DU30" s="392"/>
      <c r="DV30" s="396">
        <v>1</v>
      </c>
      <c r="DW30" s="392"/>
      <c r="DX30" s="392"/>
      <c r="DY30" s="394">
        <v>1</v>
      </c>
      <c r="DZ30" s="392"/>
      <c r="EA30" s="392"/>
      <c r="EB30" s="392"/>
      <c r="EC30" s="392"/>
      <c r="ED30" s="394">
        <v>1</v>
      </c>
      <c r="EE30" s="392"/>
      <c r="EF30" s="396">
        <v>1</v>
      </c>
      <c r="EG30" s="392"/>
      <c r="EH30" s="392"/>
      <c r="EI30" s="392"/>
      <c r="EJ30" s="395">
        <v>1</v>
      </c>
      <c r="EK30" s="392"/>
      <c r="EL30" s="392"/>
      <c r="EM30" s="392"/>
      <c r="EN30" s="392"/>
      <c r="EO30" s="404">
        <f>IF(SUM(DH30:EN30)=0,"",SUM(DH30:EN30))</f>
        <v>10</v>
      </c>
      <c r="EP30" s="509" t="s">
        <v>709</v>
      </c>
      <c r="EQ30" s="286"/>
      <c r="ER30" s="229"/>
      <c r="ET30" s="296"/>
      <c r="EV30" s="229"/>
      <c r="EW30" s="434">
        <f t="shared" si="20"/>
      </c>
      <c r="EX30" s="434">
        <f t="shared" si="21"/>
      </c>
      <c r="EY30" s="434">
        <f t="shared" si="22"/>
      </c>
      <c r="EZ30" s="434">
        <f t="shared" si="23"/>
      </c>
      <c r="FA30" s="434">
        <f t="shared" si="24"/>
      </c>
      <c r="FB30" s="434">
        <f t="shared" si="25"/>
      </c>
      <c r="FC30" s="434">
        <f t="shared" si="26"/>
      </c>
      <c r="FD30" s="434">
        <f t="shared" si="27"/>
      </c>
      <c r="FE30" s="434">
        <f t="shared" si="28"/>
      </c>
      <c r="FF30" s="434">
        <f t="shared" si="29"/>
      </c>
      <c r="FG30" s="434">
        <f t="shared" si="30"/>
      </c>
      <c r="FH30" s="434">
        <f t="shared" si="31"/>
      </c>
      <c r="FI30" s="434">
        <f t="shared" si="32"/>
      </c>
      <c r="FJ30" s="434">
        <f t="shared" si="33"/>
      </c>
      <c r="FK30" s="434">
        <f t="shared" si="34"/>
      </c>
      <c r="FL30" s="434">
        <f t="shared" si="35"/>
      </c>
      <c r="FM30" s="434">
        <f t="shared" si="36"/>
        <v>8</v>
      </c>
      <c r="FN30" s="434">
        <f t="shared" si="37"/>
      </c>
      <c r="FO30" s="434" t="e">
        <f t="shared" si="38"/>
        <v>#VALUE!</v>
      </c>
      <c r="FP30" s="434">
        <f t="shared" si="39"/>
      </c>
      <c r="FQ30" s="434">
        <f t="shared" si="40"/>
        <v>8</v>
      </c>
      <c r="FR30" s="434">
        <f t="shared" si="41"/>
      </c>
      <c r="FS30" s="434">
        <f t="shared" si="42"/>
      </c>
      <c r="FT30" s="434">
        <f t="shared" si="43"/>
        <v>8</v>
      </c>
      <c r="FU30" s="434">
        <f t="shared" si="44"/>
      </c>
      <c r="FV30" s="434">
        <f t="shared" si="45"/>
      </c>
      <c r="FW30" s="434">
        <f t="shared" si="46"/>
      </c>
      <c r="FX30" s="434">
        <f t="shared" si="47"/>
      </c>
      <c r="FY30" s="434">
        <f t="shared" si="48"/>
      </c>
      <c r="FZ30" s="434">
        <f t="shared" si="49"/>
      </c>
      <c r="GA30" s="434">
        <f t="shared" si="50"/>
        <v>4</v>
      </c>
      <c r="GB30" s="434">
        <f t="shared" si="51"/>
        <v>4</v>
      </c>
      <c r="GC30" s="434">
        <f t="shared" si="52"/>
      </c>
      <c r="GD30" s="434">
        <f t="shared" si="53"/>
      </c>
      <c r="GE30" s="434">
        <f t="shared" si="54"/>
      </c>
      <c r="GF30" s="434">
        <f t="shared" si="55"/>
      </c>
      <c r="GG30" s="434">
        <f t="shared" si="56"/>
      </c>
      <c r="GH30" s="434">
        <f t="shared" si="57"/>
      </c>
      <c r="GI30" s="434">
        <f t="shared" si="58"/>
      </c>
      <c r="GJ30" s="434">
        <f t="shared" si="59"/>
      </c>
      <c r="GK30" s="434">
        <f t="shared" si="60"/>
      </c>
      <c r="GL30" s="434">
        <f t="shared" si="61"/>
      </c>
      <c r="GM30" s="434">
        <f t="shared" si="62"/>
        <v>0</v>
      </c>
      <c r="GN30" s="434" t="e">
        <f t="shared" si="63"/>
        <v>#VALUE!</v>
      </c>
      <c r="GO30" s="434">
        <f t="shared" si="64"/>
      </c>
      <c r="GP30" s="434">
        <f t="shared" si="65"/>
        <v>0</v>
      </c>
      <c r="GQ30" s="434">
        <f t="shared" si="66"/>
      </c>
      <c r="GR30" s="434">
        <f t="shared" si="67"/>
      </c>
      <c r="GS30" s="434">
        <f t="shared" si="68"/>
      </c>
      <c r="GT30" s="434">
        <f t="shared" si="69"/>
      </c>
      <c r="GU30" s="434">
        <f t="shared" si="70"/>
        <v>8</v>
      </c>
      <c r="GV30" s="434">
        <f t="shared" si="71"/>
      </c>
      <c r="GW30" s="434" t="e">
        <f t="shared" si="72"/>
        <v>#VALUE!</v>
      </c>
      <c r="GX30" s="434">
        <f t="shared" si="73"/>
      </c>
      <c r="GY30" s="434">
        <f t="shared" si="74"/>
        <v>8</v>
      </c>
      <c r="GZ30" s="434">
        <f t="shared" si="75"/>
      </c>
      <c r="HA30" s="434">
        <f t="shared" si="76"/>
      </c>
      <c r="HB30" s="434">
        <f t="shared" si="77"/>
      </c>
      <c r="HC30" s="434">
        <f t="shared" si="78"/>
        <v>8</v>
      </c>
    </row>
    <row r="31" spans="2:211" ht="19.5">
      <c r="B31" s="535" t="s">
        <v>841</v>
      </c>
      <c r="D31" s="356" t="s">
        <v>194</v>
      </c>
      <c r="E31" s="291" t="s">
        <v>267</v>
      </c>
      <c r="F31" s="229"/>
      <c r="G31" s="353">
        <v>1</v>
      </c>
      <c r="H31" s="353">
        <v>3</v>
      </c>
      <c r="I31" s="355">
        <v>1</v>
      </c>
      <c r="J31" s="344">
        <v>0</v>
      </c>
      <c r="K31" s="493"/>
      <c r="L31" s="493"/>
      <c r="M31" s="344"/>
      <c r="N31" s="344"/>
      <c r="O31" s="342"/>
      <c r="P31" s="229"/>
      <c r="Q31" s="343">
        <v>1</v>
      </c>
      <c r="R31" s="343">
        <v>2</v>
      </c>
      <c r="S31" s="344">
        <v>0</v>
      </c>
      <c r="T31" s="229"/>
      <c r="U31" s="229">
        <v>250</v>
      </c>
      <c r="V31" s="399">
        <v>7</v>
      </c>
      <c r="W31" s="229">
        <v>30</v>
      </c>
      <c r="X31" s="382">
        <f t="shared" si="17"/>
        <v>15</v>
      </c>
      <c r="Y31" s="223">
        <f t="shared" si="18"/>
        <v>0.148</v>
      </c>
      <c r="Z31" s="382">
        <f t="shared" si="19"/>
        <v>3</v>
      </c>
      <c r="AA31" s="357" t="s">
        <v>613</v>
      </c>
      <c r="AB31" s="229"/>
      <c r="AC31" s="187"/>
      <c r="AD31" s="187"/>
      <c r="AE31" s="187"/>
      <c r="AF31" s="187"/>
      <c r="AG31" s="358">
        <v>1</v>
      </c>
      <c r="AH31" s="187"/>
      <c r="AI31" s="187"/>
      <c r="AJ31" s="187"/>
      <c r="AK31" s="187"/>
      <c r="AL31" s="187"/>
      <c r="AM31" s="187"/>
      <c r="AN31" s="187"/>
      <c r="AO31" s="187"/>
      <c r="AP31" s="187"/>
      <c r="AQ31" s="187"/>
      <c r="AR31" s="187"/>
      <c r="AS31" s="187"/>
      <c r="AT31" s="187"/>
      <c r="AU31" s="342"/>
      <c r="AV31" s="229"/>
      <c r="AW31" s="187">
        <v>1</v>
      </c>
      <c r="AX31" s="358">
        <v>1</v>
      </c>
      <c r="AY31" s="187"/>
      <c r="AZ31" s="187"/>
      <c r="BA31" s="187"/>
      <c r="BB31" s="187"/>
      <c r="BC31" s="187"/>
      <c r="BD31" s="187"/>
      <c r="BE31" s="342"/>
      <c r="BF31" s="229"/>
      <c r="BG31" s="187"/>
      <c r="BH31" s="187"/>
      <c r="BI31" s="187"/>
      <c r="BJ31" s="187"/>
      <c r="BK31" s="187"/>
      <c r="BL31" s="358">
        <v>1</v>
      </c>
      <c r="BM31" s="187"/>
      <c r="BN31" s="187"/>
      <c r="BO31" s="187"/>
      <c r="BP31" s="187"/>
      <c r="BQ31" s="187"/>
      <c r="BR31" s="187"/>
      <c r="BS31" s="400">
        <v>0</v>
      </c>
      <c r="BT31" s="342"/>
      <c r="BU31" s="229"/>
      <c r="BV31" s="373">
        <v>1</v>
      </c>
      <c r="BW31" s="401" t="s">
        <v>614</v>
      </c>
      <c r="BX31" s="359" t="s">
        <v>615</v>
      </c>
      <c r="BY31" s="342"/>
      <c r="BZ31" s="229"/>
      <c r="CA31" s="400">
        <v>0</v>
      </c>
      <c r="CB31" s="374"/>
      <c r="CC31" s="229"/>
      <c r="CD31" s="187"/>
      <c r="CE31" s="385">
        <v>1</v>
      </c>
      <c r="CF31" s="187"/>
      <c r="CG31" s="342"/>
      <c r="CH31" s="229"/>
      <c r="CI31" s="373">
        <v>1</v>
      </c>
      <c r="CJ31" s="402">
        <v>1</v>
      </c>
      <c r="CK31" s="342"/>
      <c r="CL31" s="373">
        <v>1</v>
      </c>
      <c r="CM31" s="191">
        <v>0</v>
      </c>
      <c r="CN31" s="373">
        <v>1</v>
      </c>
      <c r="CO31" s="402">
        <v>0.8</v>
      </c>
      <c r="CP31" s="342"/>
      <c r="CQ31" s="402">
        <v>1</v>
      </c>
      <c r="CR31" s="373">
        <v>1</v>
      </c>
      <c r="CS31" s="402">
        <v>0.5</v>
      </c>
      <c r="CT31" s="373">
        <v>0.5</v>
      </c>
      <c r="CU31" s="402">
        <v>1</v>
      </c>
      <c r="CV31" s="373">
        <v>1</v>
      </c>
      <c r="CW31" s="342"/>
      <c r="CX31" s="187"/>
      <c r="CY31" s="403">
        <v>1</v>
      </c>
      <c r="CZ31" s="379"/>
      <c r="DA31" s="229"/>
      <c r="DB31" s="229"/>
      <c r="DC31" s="389">
        <v>1</v>
      </c>
      <c r="DD31" s="187"/>
      <c r="DE31" s="490"/>
      <c r="DF31" s="379"/>
      <c r="DG31" s="229"/>
      <c r="DH31" s="392"/>
      <c r="DI31" s="392"/>
      <c r="DJ31" s="392"/>
      <c r="DK31" s="395">
        <v>1</v>
      </c>
      <c r="DL31" s="392"/>
      <c r="DM31" s="394">
        <v>1</v>
      </c>
      <c r="DN31" s="392"/>
      <c r="DO31" s="392"/>
      <c r="DP31" s="392"/>
      <c r="DQ31" s="392"/>
      <c r="DR31" s="392"/>
      <c r="DS31" s="395">
        <v>1</v>
      </c>
      <c r="DT31" s="392"/>
      <c r="DU31" s="392"/>
      <c r="DV31" s="396">
        <v>1</v>
      </c>
      <c r="DW31" s="392"/>
      <c r="DX31" s="392"/>
      <c r="DY31" s="392"/>
      <c r="DZ31" s="392"/>
      <c r="EA31" s="392"/>
      <c r="EB31" s="392"/>
      <c r="EC31" s="392"/>
      <c r="ED31" s="392"/>
      <c r="EE31" s="392"/>
      <c r="EF31" s="392"/>
      <c r="EG31" s="392"/>
      <c r="EH31" s="392"/>
      <c r="EI31" s="392"/>
      <c r="EJ31" s="392"/>
      <c r="EK31" s="396">
        <v>1</v>
      </c>
      <c r="EL31" s="392"/>
      <c r="EM31" s="392"/>
      <c r="EN31" s="392"/>
      <c r="EO31" s="404">
        <f>IF(SUM(DH31:EN31)=0,"",SUM(DH31:EN31))</f>
        <v>5</v>
      </c>
      <c r="EP31" s="374"/>
      <c r="EQ31" s="286"/>
      <c r="ER31" s="229"/>
      <c r="ET31" s="296"/>
      <c r="EV31" s="229"/>
      <c r="EW31" s="434">
        <f t="shared" si="20"/>
      </c>
      <c r="EX31" s="434">
        <f t="shared" si="21"/>
      </c>
      <c r="EY31" s="434">
        <f t="shared" si="22"/>
      </c>
      <c r="EZ31" s="434">
        <f t="shared" si="23"/>
      </c>
      <c r="FA31" s="434">
        <f t="shared" si="24"/>
        <v>30</v>
      </c>
      <c r="FB31" s="434">
        <f t="shared" si="25"/>
      </c>
      <c r="FC31" s="434">
        <f t="shared" si="26"/>
      </c>
      <c r="FD31" s="434">
        <f t="shared" si="27"/>
      </c>
      <c r="FE31" s="434">
        <f t="shared" si="28"/>
      </c>
      <c r="FF31" s="434">
        <f t="shared" si="29"/>
      </c>
      <c r="FG31" s="434">
        <f t="shared" si="30"/>
      </c>
      <c r="FH31" s="434">
        <f t="shared" si="31"/>
      </c>
      <c r="FI31" s="434">
        <f t="shared" si="32"/>
      </c>
      <c r="FJ31" s="434">
        <f t="shared" si="33"/>
      </c>
      <c r="FK31" s="434">
        <f t="shared" si="34"/>
      </c>
      <c r="FL31" s="434">
        <f t="shared" si="35"/>
      </c>
      <c r="FM31" s="434">
        <f t="shared" si="36"/>
      </c>
      <c r="FN31" s="434">
        <f t="shared" si="37"/>
      </c>
      <c r="FO31" s="434">
        <f t="shared" si="38"/>
      </c>
      <c r="FP31" s="434">
        <f t="shared" si="39"/>
      </c>
      <c r="FQ31" s="434">
        <f t="shared" si="40"/>
        <v>30</v>
      </c>
      <c r="FR31" s="434">
        <f t="shared" si="41"/>
        <v>30</v>
      </c>
      <c r="FS31" s="434">
        <f t="shared" si="42"/>
      </c>
      <c r="FT31" s="434">
        <f t="shared" si="43"/>
      </c>
      <c r="FU31" s="434">
        <f t="shared" si="44"/>
      </c>
      <c r="FV31" s="434">
        <f t="shared" si="45"/>
      </c>
      <c r="FW31" s="434">
        <f t="shared" si="46"/>
      </c>
      <c r="FX31" s="434">
        <f t="shared" si="47"/>
      </c>
      <c r="FY31" s="434">
        <f t="shared" si="48"/>
      </c>
      <c r="FZ31" s="434">
        <f t="shared" si="49"/>
      </c>
      <c r="GA31" s="434">
        <f t="shared" si="50"/>
      </c>
      <c r="GB31" s="434">
        <f t="shared" si="51"/>
      </c>
      <c r="GC31" s="434">
        <f t="shared" si="52"/>
      </c>
      <c r="GD31" s="434">
        <f t="shared" si="53"/>
      </c>
      <c r="GE31" s="434">
        <f t="shared" si="54"/>
      </c>
      <c r="GF31" s="434">
        <f t="shared" si="55"/>
        <v>30</v>
      </c>
      <c r="GG31" s="434">
        <f t="shared" si="56"/>
      </c>
      <c r="GH31" s="434">
        <f t="shared" si="57"/>
      </c>
      <c r="GI31" s="434">
        <f t="shared" si="58"/>
      </c>
      <c r="GJ31" s="434">
        <f t="shared" si="59"/>
      </c>
      <c r="GK31" s="434">
        <f t="shared" si="60"/>
      </c>
      <c r="GL31" s="434">
        <f t="shared" si="61"/>
      </c>
      <c r="GM31" s="434">
        <f t="shared" si="62"/>
        <v>0</v>
      </c>
      <c r="GN31" s="434">
        <f t="shared" si="63"/>
      </c>
      <c r="GO31" s="434">
        <f t="shared" si="64"/>
      </c>
      <c r="GP31" s="434">
        <f t="shared" si="65"/>
        <v>30</v>
      </c>
      <c r="GQ31" s="434" t="e">
        <f t="shared" si="66"/>
        <v>#VALUE!</v>
      </c>
      <c r="GR31" s="434" t="e">
        <f t="shared" si="67"/>
        <v>#VALUE!</v>
      </c>
      <c r="GS31" s="434">
        <f t="shared" si="68"/>
      </c>
      <c r="GT31" s="434">
        <f t="shared" si="69"/>
      </c>
      <c r="GU31" s="434">
        <f t="shared" si="70"/>
        <v>0</v>
      </c>
      <c r="GV31" s="434">
        <f t="shared" si="71"/>
      </c>
      <c r="GW31" s="434">
        <f t="shared" si="72"/>
      </c>
      <c r="GX31" s="434">
        <f t="shared" si="73"/>
      </c>
      <c r="GY31" s="434">
        <f t="shared" si="74"/>
        <v>30</v>
      </c>
      <c r="GZ31" s="434">
        <f t="shared" si="75"/>
      </c>
      <c r="HA31" s="434">
        <f t="shared" si="76"/>
      </c>
      <c r="HB31" s="434">
        <f t="shared" si="77"/>
      </c>
      <c r="HC31" s="434">
        <f t="shared" si="78"/>
        <v>30</v>
      </c>
    </row>
    <row r="32" spans="2:211" ht="12.75">
      <c r="B32" s="537"/>
      <c r="D32" s="356" t="s">
        <v>16</v>
      </c>
      <c r="E32" s="291" t="s">
        <v>267</v>
      </c>
      <c r="F32" s="229"/>
      <c r="G32" s="353">
        <v>1</v>
      </c>
      <c r="H32" s="353">
        <v>2</v>
      </c>
      <c r="I32" s="355">
        <v>1</v>
      </c>
      <c r="J32" s="493">
        <v>0</v>
      </c>
      <c r="K32" s="493"/>
      <c r="L32" s="344"/>
      <c r="M32" s="344"/>
      <c r="N32" s="344"/>
      <c r="O32" s="342"/>
      <c r="P32" s="229"/>
      <c r="Q32" s="343">
        <v>1</v>
      </c>
      <c r="R32" s="343">
        <v>2</v>
      </c>
      <c r="S32" s="344">
        <v>0</v>
      </c>
      <c r="T32" s="229"/>
      <c r="U32" s="345">
        <v>269</v>
      </c>
      <c r="V32" s="399">
        <v>8</v>
      </c>
      <c r="W32" s="345">
        <v>8</v>
      </c>
      <c r="X32" s="382">
        <f t="shared" si="17"/>
        <v>26</v>
      </c>
      <c r="Y32" s="223">
        <f t="shared" si="18"/>
        <v>0.05947955390334572</v>
      </c>
      <c r="Z32" s="382">
        <f t="shared" si="19"/>
        <v>16</v>
      </c>
      <c r="AA32" s="286"/>
      <c r="AB32" s="229"/>
      <c r="AC32" s="187"/>
      <c r="AD32" s="187"/>
      <c r="AE32" s="187"/>
      <c r="AF32" s="187"/>
      <c r="AG32" s="187"/>
      <c r="AH32" s="187"/>
      <c r="AI32" s="187"/>
      <c r="AJ32" s="187"/>
      <c r="AK32" s="187"/>
      <c r="AL32" s="359">
        <v>1</v>
      </c>
      <c r="AM32" s="187"/>
      <c r="AN32" s="187"/>
      <c r="AO32" s="187"/>
      <c r="AP32" s="187"/>
      <c r="AQ32" s="187"/>
      <c r="AR32" s="187"/>
      <c r="AS32" s="187"/>
      <c r="AT32" s="187"/>
      <c r="AU32" s="342"/>
      <c r="AV32" s="229"/>
      <c r="AW32" s="187">
        <v>1</v>
      </c>
      <c r="AX32" s="187"/>
      <c r="AY32" s="187"/>
      <c r="AZ32" s="187"/>
      <c r="BA32" s="187"/>
      <c r="BB32" s="187"/>
      <c r="BC32" s="187"/>
      <c r="BD32" s="187"/>
      <c r="BE32" s="342"/>
      <c r="BF32" s="229"/>
      <c r="BG32" s="187"/>
      <c r="BH32" s="187"/>
      <c r="BI32" s="187"/>
      <c r="BJ32" s="187"/>
      <c r="BK32" s="187"/>
      <c r="BL32" s="187"/>
      <c r="BM32" s="187"/>
      <c r="BN32" s="187"/>
      <c r="BO32" s="187"/>
      <c r="BP32" s="187"/>
      <c r="BQ32" s="187"/>
      <c r="BR32" s="187"/>
      <c r="BS32" s="187"/>
      <c r="BT32" s="342"/>
      <c r="BU32" s="229"/>
      <c r="BV32" s="187"/>
      <c r="BW32" s="374"/>
      <c r="BX32" s="187"/>
      <c r="BY32" s="342"/>
      <c r="BZ32" s="229"/>
      <c r="CA32" s="187"/>
      <c r="CB32" s="374"/>
      <c r="CC32" s="229"/>
      <c r="CD32" s="187"/>
      <c r="CE32" s="187"/>
      <c r="CF32" s="187"/>
      <c r="CG32" s="342"/>
      <c r="CH32" s="229"/>
      <c r="CI32" s="187"/>
      <c r="CJ32" s="187"/>
      <c r="CK32" s="342"/>
      <c r="CL32" s="187"/>
      <c r="CM32" s="187"/>
      <c r="CN32" s="187"/>
      <c r="CO32" s="187"/>
      <c r="CP32" s="342"/>
      <c r="CQ32" s="187"/>
      <c r="CR32" s="187"/>
      <c r="CS32" s="187"/>
      <c r="CT32" s="187"/>
      <c r="CU32" s="187"/>
      <c r="CV32" s="187"/>
      <c r="CW32" s="342"/>
      <c r="CX32" s="187"/>
      <c r="CY32" s="187"/>
      <c r="CZ32" s="379"/>
      <c r="DA32" s="229"/>
      <c r="DB32" s="229"/>
      <c r="DC32" s="187"/>
      <c r="DD32" s="187"/>
      <c r="DE32" s="490"/>
      <c r="DF32" s="379"/>
      <c r="DG32" s="229"/>
      <c r="DH32" s="392"/>
      <c r="DI32" s="392"/>
      <c r="DJ32" s="392"/>
      <c r="DK32" s="392"/>
      <c r="DL32" s="392"/>
      <c r="DM32" s="392"/>
      <c r="DN32" s="392"/>
      <c r="DO32" s="392"/>
      <c r="DP32" s="392"/>
      <c r="DQ32" s="392"/>
      <c r="DR32" s="392"/>
      <c r="DS32" s="392"/>
      <c r="DT32" s="392"/>
      <c r="DU32" s="392"/>
      <c r="DV32" s="392"/>
      <c r="DW32" s="392"/>
      <c r="DX32" s="392"/>
      <c r="DY32" s="392"/>
      <c r="DZ32" s="392"/>
      <c r="EA32" s="392"/>
      <c r="EB32" s="392"/>
      <c r="EC32" s="392"/>
      <c r="ED32" s="392"/>
      <c r="EE32" s="392"/>
      <c r="EF32" s="392"/>
      <c r="EG32" s="392"/>
      <c r="EH32" s="392"/>
      <c r="EI32" s="392"/>
      <c r="EJ32" s="392"/>
      <c r="EK32" s="392"/>
      <c r="EL32" s="392"/>
      <c r="EM32" s="392"/>
      <c r="EN32" s="392"/>
      <c r="EO32" s="404">
        <f>IF(SUM(DH32:EN32)=0,"",SUM(DH32:EN32))</f>
      </c>
      <c r="EP32" s="374"/>
      <c r="EQ32" s="286"/>
      <c r="ER32" s="229"/>
      <c r="ET32" s="296"/>
      <c r="EV32" s="229"/>
      <c r="EW32" s="434">
        <f t="shared" si="20"/>
      </c>
      <c r="EX32" s="434">
        <f t="shared" si="21"/>
      </c>
      <c r="EY32" s="434">
        <f t="shared" si="22"/>
      </c>
      <c r="EZ32" s="434">
        <f t="shared" si="23"/>
      </c>
      <c r="FA32" s="434">
        <f t="shared" si="24"/>
      </c>
      <c r="FB32" s="434">
        <f t="shared" si="25"/>
      </c>
      <c r="FC32" s="434">
        <f t="shared" si="26"/>
      </c>
      <c r="FD32" s="434">
        <f t="shared" si="27"/>
      </c>
      <c r="FE32" s="434">
        <f t="shared" si="28"/>
      </c>
      <c r="FF32" s="434">
        <f t="shared" si="29"/>
        <v>8</v>
      </c>
      <c r="FG32" s="434">
        <f t="shared" si="30"/>
      </c>
      <c r="FH32" s="434">
        <f t="shared" si="31"/>
      </c>
      <c r="FI32" s="434">
        <f t="shared" si="32"/>
      </c>
      <c r="FJ32" s="434">
        <f t="shared" si="33"/>
      </c>
      <c r="FK32" s="434">
        <f t="shared" si="34"/>
      </c>
      <c r="FL32" s="434">
        <f t="shared" si="35"/>
      </c>
      <c r="FM32" s="434">
        <f t="shared" si="36"/>
      </c>
      <c r="FN32" s="434">
        <f t="shared" si="37"/>
      </c>
      <c r="FO32" s="434">
        <f t="shared" si="38"/>
      </c>
      <c r="FP32" s="434">
        <f t="shared" si="39"/>
      </c>
      <c r="FQ32" s="434">
        <f t="shared" si="40"/>
        <v>8</v>
      </c>
      <c r="FR32" s="434">
        <f t="shared" si="41"/>
      </c>
      <c r="FS32" s="434">
        <f t="shared" si="42"/>
      </c>
      <c r="FT32" s="434">
        <f t="shared" si="43"/>
      </c>
      <c r="FU32" s="434">
        <f t="shared" si="44"/>
      </c>
      <c r="FV32" s="434">
        <f t="shared" si="45"/>
      </c>
      <c r="FW32" s="434">
        <f t="shared" si="46"/>
      </c>
      <c r="FX32" s="434">
        <f t="shared" si="47"/>
      </c>
      <c r="FY32" s="434">
        <f t="shared" si="48"/>
      </c>
      <c r="FZ32" s="434">
        <f t="shared" si="49"/>
      </c>
      <c r="GA32" s="434">
        <f t="shared" si="50"/>
      </c>
      <c r="GB32" s="434">
        <f t="shared" si="51"/>
      </c>
      <c r="GC32" s="434">
        <f t="shared" si="52"/>
      </c>
      <c r="GD32" s="434">
        <f t="shared" si="53"/>
      </c>
      <c r="GE32" s="434">
        <f t="shared" si="54"/>
      </c>
      <c r="GF32" s="434">
        <f t="shared" si="55"/>
      </c>
      <c r="GG32" s="434">
        <f t="shared" si="56"/>
      </c>
      <c r="GH32" s="434">
        <f t="shared" si="57"/>
      </c>
      <c r="GI32" s="434">
        <f t="shared" si="58"/>
      </c>
      <c r="GJ32" s="434">
        <f t="shared" si="59"/>
      </c>
      <c r="GK32" s="434">
        <f t="shared" si="60"/>
      </c>
      <c r="GL32" s="434">
        <f t="shared" si="61"/>
      </c>
      <c r="GM32" s="434">
        <f t="shared" si="62"/>
      </c>
      <c r="GN32" s="434">
        <f t="shared" si="63"/>
      </c>
      <c r="GO32" s="434">
        <f t="shared" si="64"/>
      </c>
      <c r="GP32" s="434">
        <f t="shared" si="65"/>
      </c>
      <c r="GQ32" s="434">
        <f t="shared" si="66"/>
      </c>
      <c r="GR32" s="434">
        <f t="shared" si="67"/>
      </c>
      <c r="GS32" s="434">
        <f t="shared" si="68"/>
      </c>
      <c r="GT32" s="434">
        <f t="shared" si="69"/>
      </c>
      <c r="GU32" s="434">
        <f t="shared" si="70"/>
      </c>
      <c r="GV32" s="434">
        <f t="shared" si="71"/>
      </c>
      <c r="GW32" s="434">
        <f t="shared" si="72"/>
      </c>
      <c r="GX32" s="434">
        <f t="shared" si="73"/>
      </c>
      <c r="GY32" s="434">
        <f t="shared" si="74"/>
      </c>
      <c r="GZ32" s="434">
        <f t="shared" si="75"/>
      </c>
      <c r="HA32" s="434">
        <f t="shared" si="76"/>
      </c>
      <c r="HB32" s="434">
        <f t="shared" si="77"/>
      </c>
      <c r="HC32" s="434">
        <f t="shared" si="78"/>
      </c>
    </row>
    <row r="33" spans="2:211" ht="12.75">
      <c r="B33" s="535" t="s">
        <v>841</v>
      </c>
      <c r="D33" s="557" t="s">
        <v>103</v>
      </c>
      <c r="E33" s="291" t="s">
        <v>267</v>
      </c>
      <c r="F33" s="229"/>
      <c r="J33" s="347"/>
      <c r="K33" s="348"/>
      <c r="L33" s="348"/>
      <c r="M33" s="347"/>
      <c r="N33" s="347"/>
      <c r="O33" s="342"/>
      <c r="P33" s="229"/>
      <c r="Q33" s="343">
        <v>1</v>
      </c>
      <c r="R33" s="343">
        <v>4</v>
      </c>
      <c r="S33" s="349">
        <v>1</v>
      </c>
      <c r="T33" s="229"/>
      <c r="U33" s="555">
        <v>300</v>
      </c>
      <c r="V33" s="555">
        <v>2</v>
      </c>
      <c r="W33" s="555">
        <v>32</v>
      </c>
      <c r="X33" s="382">
        <f t="shared" si="17"/>
        <v>14</v>
      </c>
      <c r="Y33" s="223">
        <f t="shared" si="18"/>
        <v>0.11333333333333333</v>
      </c>
      <c r="Z33" s="382">
        <f t="shared" si="19"/>
        <v>6</v>
      </c>
      <c r="AA33" s="286"/>
      <c r="AB33" s="229"/>
      <c r="AC33" s="187"/>
      <c r="AD33" s="187"/>
      <c r="AE33" s="187"/>
      <c r="AF33" s="187"/>
      <c r="AG33" s="187"/>
      <c r="AH33" s="187"/>
      <c r="AI33" s="187"/>
      <c r="AJ33" s="187"/>
      <c r="AK33" s="187"/>
      <c r="AL33" s="538">
        <v>0.8</v>
      </c>
      <c r="AM33" s="187"/>
      <c r="AN33" s="538">
        <v>0.2</v>
      </c>
      <c r="AO33" s="187"/>
      <c r="AP33" s="187"/>
      <c r="AQ33" s="187"/>
      <c r="AR33" s="187"/>
      <c r="AS33" s="187"/>
      <c r="AT33" s="187"/>
      <c r="AU33" s="342"/>
      <c r="AV33" s="229"/>
      <c r="AW33" s="187"/>
      <c r="AX33" s="187"/>
      <c r="AY33" s="187"/>
      <c r="AZ33" s="187"/>
      <c r="BA33" s="187"/>
      <c r="BB33" s="187"/>
      <c r="BC33" s="187"/>
      <c r="BD33" s="187"/>
      <c r="BE33" s="342"/>
      <c r="BF33" s="229"/>
      <c r="BG33" s="187"/>
      <c r="BH33" s="187"/>
      <c r="BI33" s="187"/>
      <c r="BJ33" s="187"/>
      <c r="BK33" s="187"/>
      <c r="BL33" s="187"/>
      <c r="BM33" s="187"/>
      <c r="BN33" s="187"/>
      <c r="BO33" s="187"/>
      <c r="BP33" s="187"/>
      <c r="BQ33" s="187"/>
      <c r="BR33" s="187"/>
      <c r="BS33" s="187"/>
      <c r="BT33" s="342"/>
      <c r="BU33" s="229"/>
      <c r="BV33" s="187"/>
      <c r="BW33" s="374"/>
      <c r="BX33" s="187"/>
      <c r="BY33" s="342"/>
      <c r="BZ33" s="229"/>
      <c r="CA33" s="187"/>
      <c r="CB33" s="374"/>
      <c r="CC33" s="229"/>
      <c r="CD33" s="187"/>
      <c r="CE33" s="187"/>
      <c r="CF33" s="187"/>
      <c r="CG33" s="342"/>
      <c r="CH33" s="229"/>
      <c r="CI33" s="187"/>
      <c r="CJ33" s="187"/>
      <c r="CK33" s="342"/>
      <c r="CL33" s="187"/>
      <c r="CM33" s="187"/>
      <c r="CN33" s="187"/>
      <c r="CO33" s="187"/>
      <c r="CP33" s="342"/>
      <c r="CQ33" s="187"/>
      <c r="CR33" s="187"/>
      <c r="CS33" s="187"/>
      <c r="CT33" s="187"/>
      <c r="CU33" s="187"/>
      <c r="CV33" s="187"/>
      <c r="CW33" s="342"/>
      <c r="CX33" s="187"/>
      <c r="CY33" s="187"/>
      <c r="CZ33" s="379"/>
      <c r="DA33" s="229"/>
      <c r="DB33" s="229"/>
      <c r="DC33" s="187"/>
      <c r="DD33" s="187"/>
      <c r="DE33" s="490"/>
      <c r="DF33" s="379"/>
      <c r="DG33" s="229"/>
      <c r="DH33" s="392"/>
      <c r="DI33" s="392"/>
      <c r="DJ33" s="392"/>
      <c r="DK33" s="392"/>
      <c r="DL33" s="392"/>
      <c r="DM33" s="392"/>
      <c r="DN33" s="392"/>
      <c r="DO33" s="392"/>
      <c r="DP33" s="392"/>
      <c r="DQ33" s="392"/>
      <c r="DR33" s="392"/>
      <c r="DS33" s="392"/>
      <c r="DT33" s="392"/>
      <c r="DU33" s="392"/>
      <c r="DV33" s="392"/>
      <c r="DW33" s="392"/>
      <c r="DX33" s="392"/>
      <c r="DY33" s="392"/>
      <c r="DZ33" s="392"/>
      <c r="EA33" s="392"/>
      <c r="EB33" s="392"/>
      <c r="EC33" s="392"/>
      <c r="ED33" s="392"/>
      <c r="EE33" s="392"/>
      <c r="EF33" s="392"/>
      <c r="EG33" s="392"/>
      <c r="EH33" s="392"/>
      <c r="EI33" s="392"/>
      <c r="EJ33" s="392"/>
      <c r="EK33" s="392"/>
      <c r="EL33" s="392"/>
      <c r="EM33" s="392"/>
      <c r="EN33" s="392"/>
      <c r="EO33" s="404">
        <f>IF(SUM(DH33:EN33)=0,"",SUM(DH33:EN33))</f>
      </c>
      <c r="EP33" s="374"/>
      <c r="EQ33" s="286"/>
      <c r="ER33" s="229"/>
      <c r="ET33" s="296"/>
      <c r="EV33" s="229"/>
      <c r="EW33" s="434">
        <f t="shared" si="20"/>
      </c>
      <c r="EX33" s="434">
        <f t="shared" si="21"/>
      </c>
      <c r="EY33" s="434">
        <f t="shared" si="22"/>
      </c>
      <c r="EZ33" s="434">
        <f t="shared" si="23"/>
      </c>
      <c r="FA33" s="434">
        <f t="shared" si="24"/>
      </c>
      <c r="FB33" s="434">
        <f t="shared" si="25"/>
      </c>
      <c r="FC33" s="434">
        <f t="shared" si="26"/>
      </c>
      <c r="FD33" s="434">
        <f t="shared" si="27"/>
      </c>
      <c r="FE33" s="434">
        <f t="shared" si="28"/>
      </c>
      <c r="FF33" s="434">
        <f t="shared" si="29"/>
        <v>25.6</v>
      </c>
      <c r="FG33" s="434">
        <f t="shared" si="30"/>
      </c>
      <c r="FH33" s="434">
        <f t="shared" si="31"/>
        <v>6.4</v>
      </c>
      <c r="FI33" s="434">
        <f t="shared" si="32"/>
      </c>
      <c r="FJ33" s="434">
        <f t="shared" si="33"/>
      </c>
      <c r="FK33" s="434">
        <f t="shared" si="34"/>
      </c>
      <c r="FL33" s="434">
        <f t="shared" si="35"/>
      </c>
      <c r="FM33" s="434">
        <f t="shared" si="36"/>
      </c>
      <c r="FN33" s="434">
        <f t="shared" si="37"/>
      </c>
      <c r="FO33" s="434">
        <f t="shared" si="38"/>
      </c>
      <c r="FP33" s="434">
        <f t="shared" si="39"/>
      </c>
      <c r="FQ33" s="434">
        <f t="shared" si="40"/>
      </c>
      <c r="FR33" s="434">
        <f t="shared" si="41"/>
      </c>
      <c r="FS33" s="434">
        <f t="shared" si="42"/>
      </c>
      <c r="FT33" s="434">
        <f t="shared" si="43"/>
      </c>
      <c r="FU33" s="434">
        <f t="shared" si="44"/>
      </c>
      <c r="FV33" s="434">
        <f t="shared" si="45"/>
      </c>
      <c r="FW33" s="434">
        <f t="shared" si="46"/>
      </c>
      <c r="FX33" s="434">
        <f t="shared" si="47"/>
      </c>
      <c r="FY33" s="434">
        <f t="shared" si="48"/>
      </c>
      <c r="FZ33" s="434">
        <f t="shared" si="49"/>
      </c>
      <c r="GA33" s="434">
        <f t="shared" si="50"/>
      </c>
      <c r="GB33" s="434">
        <f t="shared" si="51"/>
      </c>
      <c r="GC33" s="434">
        <f t="shared" si="52"/>
      </c>
      <c r="GD33" s="434">
        <f t="shared" si="53"/>
      </c>
      <c r="GE33" s="434">
        <f t="shared" si="54"/>
      </c>
      <c r="GF33" s="434">
        <f t="shared" si="55"/>
      </c>
      <c r="GG33" s="434">
        <f t="shared" si="56"/>
      </c>
      <c r="GH33" s="434">
        <f t="shared" si="57"/>
      </c>
      <c r="GI33" s="434">
        <f t="shared" si="58"/>
      </c>
      <c r="GJ33" s="434">
        <f t="shared" si="59"/>
      </c>
      <c r="GK33" s="434">
        <f t="shared" si="60"/>
      </c>
      <c r="GL33" s="434">
        <f t="shared" si="61"/>
      </c>
      <c r="GM33" s="434">
        <f t="shared" si="62"/>
      </c>
      <c r="GN33" s="434">
        <f t="shared" si="63"/>
      </c>
      <c r="GO33" s="434">
        <f t="shared" si="64"/>
      </c>
      <c r="GP33" s="434">
        <f t="shared" si="65"/>
      </c>
      <c r="GQ33" s="434">
        <f t="shared" si="66"/>
      </c>
      <c r="GR33" s="434">
        <f t="shared" si="67"/>
      </c>
      <c r="GS33" s="434">
        <f t="shared" si="68"/>
      </c>
      <c r="GT33" s="434">
        <f t="shared" si="69"/>
      </c>
      <c r="GU33" s="434">
        <f t="shared" si="70"/>
      </c>
      <c r="GV33" s="434">
        <f t="shared" si="71"/>
      </c>
      <c r="GW33" s="434">
        <f t="shared" si="72"/>
      </c>
      <c r="GX33" s="434">
        <f t="shared" si="73"/>
      </c>
      <c r="GY33" s="434">
        <f t="shared" si="74"/>
      </c>
      <c r="GZ33" s="434">
        <f t="shared" si="75"/>
      </c>
      <c r="HA33" s="434">
        <f t="shared" si="76"/>
      </c>
      <c r="HB33" s="434">
        <f t="shared" si="77"/>
      </c>
      <c r="HC33" s="434">
        <f t="shared" si="78"/>
      </c>
    </row>
    <row r="34" spans="2:211" ht="175.5">
      <c r="B34" s="536" t="s">
        <v>842</v>
      </c>
      <c r="D34" s="356" t="s">
        <v>18</v>
      </c>
      <c r="E34" s="291" t="s">
        <v>267</v>
      </c>
      <c r="F34" s="229"/>
      <c r="G34" s="353">
        <v>1</v>
      </c>
      <c r="H34" s="353">
        <v>4</v>
      </c>
      <c r="I34" s="355">
        <v>1</v>
      </c>
      <c r="J34" s="349">
        <v>2</v>
      </c>
      <c r="K34" s="354" t="s">
        <v>844</v>
      </c>
      <c r="L34" s="498" t="s">
        <v>845</v>
      </c>
      <c r="M34" s="349"/>
      <c r="N34" s="349">
        <v>15</v>
      </c>
      <c r="O34" s="342"/>
      <c r="P34" s="229"/>
      <c r="Q34" s="343">
        <v>1</v>
      </c>
      <c r="R34" s="351">
        <v>6</v>
      </c>
      <c r="S34" s="349">
        <v>1</v>
      </c>
      <c r="T34" s="229"/>
      <c r="U34" s="345">
        <v>1296</v>
      </c>
      <c r="V34" s="398">
        <v>16</v>
      </c>
      <c r="W34" s="345">
        <v>22</v>
      </c>
      <c r="X34" s="382">
        <f t="shared" si="17"/>
        <v>20</v>
      </c>
      <c r="Y34" s="223">
        <f t="shared" si="18"/>
        <v>0.029320987654320986</v>
      </c>
      <c r="Z34" s="382">
        <f t="shared" si="19"/>
        <v>29</v>
      </c>
      <c r="AA34" s="286"/>
      <c r="AB34" s="229"/>
      <c r="AC34" s="187"/>
      <c r="AD34" s="187"/>
      <c r="AE34" s="187"/>
      <c r="AF34" s="358">
        <v>0.01</v>
      </c>
      <c r="AG34" s="358">
        <v>0.04</v>
      </c>
      <c r="AH34" s="358">
        <v>0.95</v>
      </c>
      <c r="AI34" s="187"/>
      <c r="AJ34" s="187"/>
      <c r="AK34" s="187"/>
      <c r="AL34" s="187"/>
      <c r="AM34" s="187"/>
      <c r="AN34" s="187"/>
      <c r="AO34" s="187"/>
      <c r="AP34" s="187"/>
      <c r="AQ34" s="187"/>
      <c r="AR34" s="187"/>
      <c r="AS34" s="187"/>
      <c r="AT34" s="187"/>
      <c r="AU34" s="342"/>
      <c r="AV34" s="229"/>
      <c r="AW34" s="187">
        <v>1</v>
      </c>
      <c r="AX34" s="358">
        <v>1</v>
      </c>
      <c r="AY34" s="187"/>
      <c r="AZ34" s="187"/>
      <c r="BA34" s="187"/>
      <c r="BB34" s="187"/>
      <c r="BC34" s="187"/>
      <c r="BD34" s="187"/>
      <c r="BE34" s="342"/>
      <c r="BF34" s="229"/>
      <c r="BG34" s="187"/>
      <c r="BH34" s="187"/>
      <c r="BI34" s="358">
        <v>0.9</v>
      </c>
      <c r="BJ34" s="187"/>
      <c r="BK34" s="187"/>
      <c r="BL34" s="187"/>
      <c r="BM34" s="187"/>
      <c r="BN34" s="359">
        <v>0.05</v>
      </c>
      <c r="BO34" s="187"/>
      <c r="BP34" s="538">
        <v>0.05</v>
      </c>
      <c r="BQ34" s="187"/>
      <c r="BR34" s="187"/>
      <c r="BS34" s="400">
        <v>0</v>
      </c>
      <c r="BT34" s="342"/>
      <c r="BU34" s="229"/>
      <c r="BV34" s="373">
        <v>1</v>
      </c>
      <c r="BW34" s="492" t="s">
        <v>846</v>
      </c>
      <c r="BX34" s="187"/>
      <c r="BY34" s="342"/>
      <c r="BZ34" s="229"/>
      <c r="CA34" s="373">
        <v>0.05</v>
      </c>
      <c r="CB34" s="492" t="s">
        <v>847</v>
      </c>
      <c r="CC34" s="497" t="s">
        <v>848</v>
      </c>
      <c r="CD34" s="496">
        <v>1</v>
      </c>
      <c r="CE34" s="187"/>
      <c r="CF34" s="539" t="s">
        <v>850</v>
      </c>
      <c r="CG34" s="357" t="s">
        <v>851</v>
      </c>
      <c r="CH34" s="229"/>
      <c r="CI34" s="373">
        <v>1</v>
      </c>
      <c r="CJ34" s="191">
        <v>0</v>
      </c>
      <c r="CK34" s="342"/>
      <c r="CL34" s="373">
        <v>1</v>
      </c>
      <c r="CM34" s="402">
        <v>1</v>
      </c>
      <c r="CN34" s="191">
        <v>0</v>
      </c>
      <c r="CO34" s="191">
        <v>0</v>
      </c>
      <c r="CP34" s="342"/>
      <c r="CQ34" s="191">
        <v>0</v>
      </c>
      <c r="CR34" s="191">
        <v>0</v>
      </c>
      <c r="CS34" s="402">
        <v>0.9</v>
      </c>
      <c r="CT34" s="191">
        <v>0</v>
      </c>
      <c r="CU34" s="191">
        <v>0</v>
      </c>
      <c r="CV34" s="373">
        <v>0.2</v>
      </c>
      <c r="CW34" s="286" t="s">
        <v>852</v>
      </c>
      <c r="CX34" s="187"/>
      <c r="CY34" s="403">
        <v>1</v>
      </c>
      <c r="CZ34" s="379"/>
      <c r="DA34" s="229"/>
      <c r="DB34" s="229"/>
      <c r="DC34" s="389">
        <v>1</v>
      </c>
      <c r="DD34" s="537"/>
      <c r="DE34" s="374" t="s">
        <v>853</v>
      </c>
      <c r="DF34" s="379" t="s">
        <v>855</v>
      </c>
      <c r="DG34" s="229"/>
      <c r="DH34" s="394">
        <v>1</v>
      </c>
      <c r="DI34" s="392"/>
      <c r="DJ34" s="394">
        <v>1</v>
      </c>
      <c r="DK34" s="392"/>
      <c r="DL34" s="392"/>
      <c r="DM34" s="394">
        <v>1</v>
      </c>
      <c r="DN34" s="392"/>
      <c r="DO34" s="392"/>
      <c r="DP34" s="395">
        <v>1</v>
      </c>
      <c r="DQ34" s="392"/>
      <c r="DR34" s="392"/>
      <c r="DS34" s="395">
        <v>1</v>
      </c>
      <c r="DT34" s="392"/>
      <c r="DU34" s="395">
        <v>1</v>
      </c>
      <c r="DV34" s="396">
        <v>1</v>
      </c>
      <c r="DW34" s="392"/>
      <c r="DX34" s="392"/>
      <c r="DY34" s="392"/>
      <c r="DZ34" s="392"/>
      <c r="EA34" s="392"/>
      <c r="EB34" s="394">
        <v>1</v>
      </c>
      <c r="EC34" s="395">
        <v>1</v>
      </c>
      <c r="ED34" s="392"/>
      <c r="EE34" s="392"/>
      <c r="EF34" s="392"/>
      <c r="EG34" s="392"/>
      <c r="EH34" s="392"/>
      <c r="EI34" s="394">
        <v>1</v>
      </c>
      <c r="EJ34" s="392"/>
      <c r="EK34" s="392"/>
      <c r="EL34" s="392"/>
      <c r="EM34" s="394">
        <v>1</v>
      </c>
      <c r="EN34" s="392"/>
      <c r="EO34" s="404">
        <f>IF(SUM(DH34:EN34)=0,"",SUM(DH34:EN34))</f>
        <v>11</v>
      </c>
      <c r="EP34" s="540" t="s">
        <v>854</v>
      </c>
      <c r="EQ34" s="286"/>
      <c r="ER34" s="229"/>
      <c r="ET34" s="296"/>
      <c r="EV34" s="229"/>
      <c r="EW34" s="434">
        <f t="shared" si="20"/>
      </c>
      <c r="EX34" s="434">
        <f t="shared" si="21"/>
      </c>
      <c r="EY34" s="434">
        <f t="shared" si="22"/>
      </c>
      <c r="EZ34" s="434">
        <f t="shared" si="23"/>
        <v>0.22</v>
      </c>
      <c r="FA34" s="434">
        <f t="shared" si="24"/>
        <v>0.88</v>
      </c>
      <c r="FB34" s="434">
        <f t="shared" si="25"/>
        <v>20.9</v>
      </c>
      <c r="FC34" s="434">
        <f t="shared" si="26"/>
      </c>
      <c r="FD34" s="434">
        <f t="shared" si="27"/>
      </c>
      <c r="FE34" s="434">
        <f t="shared" si="28"/>
      </c>
      <c r="FF34" s="434">
        <f t="shared" si="29"/>
      </c>
      <c r="FG34" s="434">
        <f t="shared" si="30"/>
      </c>
      <c r="FH34" s="434">
        <f t="shared" si="31"/>
      </c>
      <c r="FI34" s="434">
        <f t="shared" si="32"/>
      </c>
      <c r="FJ34" s="434">
        <f t="shared" si="33"/>
      </c>
      <c r="FK34" s="434">
        <f t="shared" si="34"/>
      </c>
      <c r="FL34" s="434">
        <f t="shared" si="35"/>
      </c>
      <c r="FM34" s="434">
        <f t="shared" si="36"/>
      </c>
      <c r="FN34" s="434">
        <f t="shared" si="37"/>
      </c>
      <c r="FO34" s="434">
        <f t="shared" si="38"/>
      </c>
      <c r="FP34" s="434">
        <f t="shared" si="39"/>
      </c>
      <c r="FQ34" s="434">
        <f t="shared" si="40"/>
        <v>22</v>
      </c>
      <c r="FR34" s="434">
        <f t="shared" si="41"/>
        <v>22</v>
      </c>
      <c r="FS34" s="434">
        <f t="shared" si="42"/>
      </c>
      <c r="FT34" s="434">
        <f t="shared" si="43"/>
      </c>
      <c r="FU34" s="434">
        <f t="shared" si="44"/>
      </c>
      <c r="FV34" s="434">
        <f t="shared" si="45"/>
      </c>
      <c r="FW34" s="434">
        <f t="shared" si="46"/>
      </c>
      <c r="FX34" s="434">
        <f t="shared" si="47"/>
      </c>
      <c r="FY34" s="434">
        <f t="shared" si="48"/>
      </c>
      <c r="FZ34" s="434">
        <f t="shared" si="49"/>
      </c>
      <c r="GA34" s="434">
        <f t="shared" si="50"/>
      </c>
      <c r="GB34" s="434">
        <f t="shared" si="51"/>
      </c>
      <c r="GC34" s="434">
        <f t="shared" si="52"/>
        <v>19.8</v>
      </c>
      <c r="GD34" s="434">
        <f t="shared" si="53"/>
      </c>
      <c r="GE34" s="434">
        <f t="shared" si="54"/>
      </c>
      <c r="GF34" s="434">
        <f t="shared" si="55"/>
      </c>
      <c r="GG34" s="434">
        <f t="shared" si="56"/>
      </c>
      <c r="GH34" s="434">
        <f t="shared" si="57"/>
        <v>1.1</v>
      </c>
      <c r="GI34" s="434">
        <f t="shared" si="58"/>
      </c>
      <c r="GJ34" s="434">
        <f t="shared" si="59"/>
        <v>1.1</v>
      </c>
      <c r="GK34" s="434">
        <f t="shared" si="60"/>
      </c>
      <c r="GL34" s="434">
        <f t="shared" si="61"/>
      </c>
      <c r="GM34" s="434">
        <f t="shared" si="62"/>
        <v>0</v>
      </c>
      <c r="GN34" s="434">
        <f t="shared" si="63"/>
      </c>
      <c r="GO34" s="434">
        <f t="shared" si="64"/>
      </c>
      <c r="GP34" s="434">
        <f t="shared" si="65"/>
        <v>22</v>
      </c>
      <c r="GQ34" s="434" t="e">
        <f t="shared" si="66"/>
        <v>#VALUE!</v>
      </c>
      <c r="GR34" s="434">
        <f t="shared" si="67"/>
      </c>
      <c r="GS34" s="434">
        <f t="shared" si="68"/>
      </c>
      <c r="GT34" s="434">
        <f t="shared" si="69"/>
      </c>
      <c r="GU34" s="434">
        <f t="shared" si="70"/>
        <v>1.1</v>
      </c>
      <c r="GV34" s="434" t="e">
        <f t="shared" si="71"/>
        <v>#VALUE!</v>
      </c>
      <c r="GW34" s="434" t="e">
        <f t="shared" si="72"/>
        <v>#VALUE!</v>
      </c>
      <c r="GX34" s="434">
        <f t="shared" si="73"/>
        <v>22</v>
      </c>
      <c r="GY34" s="434">
        <f t="shared" si="74"/>
      </c>
      <c r="GZ34" s="434" t="e">
        <f t="shared" si="75"/>
        <v>#VALUE!</v>
      </c>
      <c r="HA34" s="434" t="e">
        <f t="shared" si="76"/>
        <v>#VALUE!</v>
      </c>
      <c r="HB34" s="434">
        <f t="shared" si="77"/>
      </c>
      <c r="HC34" s="434">
        <f t="shared" si="78"/>
        <v>22</v>
      </c>
    </row>
    <row r="35" spans="2:211" ht="19.5">
      <c r="B35" s="535" t="s">
        <v>841</v>
      </c>
      <c r="D35" s="356" t="s">
        <v>231</v>
      </c>
      <c r="E35" s="291" t="s">
        <v>267</v>
      </c>
      <c r="F35" s="229"/>
      <c r="G35" s="353">
        <v>1</v>
      </c>
      <c r="H35" s="353">
        <v>2</v>
      </c>
      <c r="I35" s="355">
        <v>1</v>
      </c>
      <c r="J35" s="344">
        <v>0</v>
      </c>
      <c r="K35" s="493"/>
      <c r="L35" s="493"/>
      <c r="M35" s="344"/>
      <c r="N35" s="344"/>
      <c r="O35" s="342"/>
      <c r="P35" s="229"/>
      <c r="Q35" s="343">
        <v>1</v>
      </c>
      <c r="R35" s="351">
        <v>2</v>
      </c>
      <c r="S35" s="344">
        <v>0</v>
      </c>
      <c r="T35" s="229"/>
      <c r="U35" s="345">
        <v>360</v>
      </c>
      <c r="V35" s="399">
        <v>18</v>
      </c>
      <c r="W35" s="345">
        <v>0</v>
      </c>
      <c r="X35" s="382">
        <f t="shared" si="17"/>
      </c>
      <c r="Y35" s="223">
        <f t="shared" si="18"/>
        <v>0.05</v>
      </c>
      <c r="Z35" s="382">
        <f t="shared" si="19"/>
        <v>23</v>
      </c>
      <c r="AA35" s="357" t="s">
        <v>843</v>
      </c>
      <c r="AB35" s="229"/>
      <c r="AC35" s="187"/>
      <c r="AD35" s="187"/>
      <c r="AE35" s="187"/>
      <c r="AF35" s="187"/>
      <c r="AG35" s="187"/>
      <c r="AH35" s="187"/>
      <c r="AI35" s="187"/>
      <c r="AJ35" s="187"/>
      <c r="AK35" s="187"/>
      <c r="AL35" s="187"/>
      <c r="AM35" s="187"/>
      <c r="AN35" s="187"/>
      <c r="AO35" s="187"/>
      <c r="AP35" s="187"/>
      <c r="AQ35" s="187"/>
      <c r="AR35" s="187"/>
      <c r="AS35" s="187"/>
      <c r="AT35" s="187"/>
      <c r="AU35" s="342"/>
      <c r="AV35" s="229"/>
      <c r="AW35" s="187">
        <v>0</v>
      </c>
      <c r="AX35" s="187"/>
      <c r="AY35" s="187"/>
      <c r="AZ35" s="187"/>
      <c r="BA35" s="187"/>
      <c r="BB35" s="187"/>
      <c r="BC35" s="187"/>
      <c r="BD35" s="187"/>
      <c r="BE35" s="342"/>
      <c r="BF35" s="229"/>
      <c r="BG35" s="187"/>
      <c r="BH35" s="187"/>
      <c r="BI35" s="187"/>
      <c r="BJ35" s="187"/>
      <c r="BK35" s="187"/>
      <c r="BL35" s="187"/>
      <c r="BM35" s="187"/>
      <c r="BN35" s="187"/>
      <c r="BO35" s="187"/>
      <c r="BP35" s="187"/>
      <c r="BQ35" s="187"/>
      <c r="BR35" s="187"/>
      <c r="BS35" s="400">
        <v>0</v>
      </c>
      <c r="BT35" s="342"/>
      <c r="BU35" s="229"/>
      <c r="BV35" s="400">
        <v>0</v>
      </c>
      <c r="BW35" s="374"/>
      <c r="BX35" s="187"/>
      <c r="BY35" s="342"/>
      <c r="BZ35" s="229"/>
      <c r="CA35" s="400">
        <v>0</v>
      </c>
      <c r="CB35" s="374"/>
      <c r="CC35" s="229"/>
      <c r="CD35" s="187"/>
      <c r="CE35" s="385">
        <v>1</v>
      </c>
      <c r="CF35" s="187"/>
      <c r="CG35" s="342"/>
      <c r="CH35" s="229"/>
      <c r="CI35" s="187"/>
      <c r="CJ35" s="187"/>
      <c r="CK35" s="342"/>
      <c r="CL35" s="187"/>
      <c r="CM35" s="187"/>
      <c r="CN35" s="187"/>
      <c r="CO35" s="187"/>
      <c r="CP35" s="342"/>
      <c r="CQ35" s="187"/>
      <c r="CR35" s="187"/>
      <c r="CS35" s="187"/>
      <c r="CT35" s="187"/>
      <c r="CU35" s="187"/>
      <c r="CV35" s="187"/>
      <c r="CW35" s="342"/>
      <c r="CX35" s="187"/>
      <c r="CY35" s="187"/>
      <c r="CZ35" s="379"/>
      <c r="DA35" s="229"/>
      <c r="DB35" s="229"/>
      <c r="DC35" s="187"/>
      <c r="DD35" s="187"/>
      <c r="DE35" s="490"/>
      <c r="DF35" s="379"/>
      <c r="DG35" s="229"/>
      <c r="DH35" s="392"/>
      <c r="DI35" s="392"/>
      <c r="DJ35" s="392"/>
      <c r="DK35" s="392"/>
      <c r="DL35" s="392"/>
      <c r="DM35" s="392"/>
      <c r="DN35" s="392"/>
      <c r="DO35" s="392"/>
      <c r="DP35" s="392"/>
      <c r="DQ35" s="392"/>
      <c r="DR35" s="392"/>
      <c r="DS35" s="392"/>
      <c r="DT35" s="392"/>
      <c r="DU35" s="392"/>
      <c r="DV35" s="392"/>
      <c r="DW35" s="392"/>
      <c r="DX35" s="392"/>
      <c r="DY35" s="392"/>
      <c r="DZ35" s="392"/>
      <c r="EA35" s="392"/>
      <c r="EB35" s="392"/>
      <c r="EC35" s="392"/>
      <c r="ED35" s="392"/>
      <c r="EE35" s="392"/>
      <c r="EF35" s="392"/>
      <c r="EG35" s="392"/>
      <c r="EH35" s="392"/>
      <c r="EI35" s="392"/>
      <c r="EJ35" s="392"/>
      <c r="EK35" s="392"/>
      <c r="EL35" s="392"/>
      <c r="EM35" s="392"/>
      <c r="EN35" s="392"/>
      <c r="EO35" s="404">
        <f>IF(SUM(DH35:EN35)=0,"",SUM(DH35:EN35))</f>
      </c>
      <c r="EP35" s="374"/>
      <c r="EQ35" s="286"/>
      <c r="ER35" s="229"/>
      <c r="ET35" s="296"/>
      <c r="EV35" s="229"/>
      <c r="EW35" s="434">
        <f t="shared" si="20"/>
      </c>
      <c r="EX35" s="434">
        <f t="shared" si="21"/>
      </c>
      <c r="EY35" s="434">
        <f t="shared" si="22"/>
      </c>
      <c r="EZ35" s="434">
        <f t="shared" si="23"/>
      </c>
      <c r="FA35" s="434">
        <f t="shared" si="24"/>
      </c>
      <c r="FB35" s="434">
        <f t="shared" si="25"/>
      </c>
      <c r="FC35" s="434">
        <f t="shared" si="26"/>
      </c>
      <c r="FD35" s="434">
        <f t="shared" si="27"/>
      </c>
      <c r="FE35" s="434">
        <f t="shared" si="28"/>
      </c>
      <c r="FF35" s="434">
        <f t="shared" si="29"/>
      </c>
      <c r="FG35" s="434">
        <f t="shared" si="30"/>
      </c>
      <c r="FH35" s="434">
        <f t="shared" si="31"/>
      </c>
      <c r="FI35" s="434">
        <f t="shared" si="32"/>
      </c>
      <c r="FJ35" s="434">
        <f t="shared" si="33"/>
      </c>
      <c r="FK35" s="434">
        <f t="shared" si="34"/>
      </c>
      <c r="FL35" s="434">
        <f t="shared" si="35"/>
      </c>
      <c r="FM35" s="434">
        <f t="shared" si="36"/>
      </c>
      <c r="FN35" s="434">
        <f t="shared" si="37"/>
      </c>
      <c r="FO35" s="434">
        <f t="shared" si="38"/>
      </c>
      <c r="FP35" s="434">
        <f t="shared" si="39"/>
      </c>
      <c r="FQ35" s="434">
        <f t="shared" si="40"/>
        <v>0</v>
      </c>
      <c r="FR35" s="434">
        <f t="shared" si="41"/>
      </c>
      <c r="FS35" s="434">
        <f t="shared" si="42"/>
      </c>
      <c r="FT35" s="434">
        <f t="shared" si="43"/>
      </c>
      <c r="FU35" s="434">
        <f t="shared" si="44"/>
      </c>
      <c r="FV35" s="434">
        <f t="shared" si="45"/>
      </c>
      <c r="FW35" s="434">
        <f t="shared" si="46"/>
      </c>
      <c r="FX35" s="434">
        <f t="shared" si="47"/>
      </c>
      <c r="FY35" s="434">
        <f t="shared" si="48"/>
      </c>
      <c r="FZ35" s="434">
        <f t="shared" si="49"/>
      </c>
      <c r="GA35" s="434">
        <f t="shared" si="50"/>
      </c>
      <c r="GB35" s="434">
        <f t="shared" si="51"/>
      </c>
      <c r="GC35" s="434">
        <f t="shared" si="52"/>
      </c>
      <c r="GD35" s="434">
        <f t="shared" si="53"/>
      </c>
      <c r="GE35" s="434">
        <f t="shared" si="54"/>
      </c>
      <c r="GF35" s="434">
        <f t="shared" si="55"/>
      </c>
      <c r="GG35" s="434">
        <f t="shared" si="56"/>
      </c>
      <c r="GH35" s="434">
        <f t="shared" si="57"/>
      </c>
      <c r="GI35" s="434">
        <f t="shared" si="58"/>
      </c>
      <c r="GJ35" s="434">
        <f t="shared" si="59"/>
      </c>
      <c r="GK35" s="434">
        <f t="shared" si="60"/>
      </c>
      <c r="GL35" s="434">
        <f t="shared" si="61"/>
      </c>
      <c r="GM35" s="434">
        <f t="shared" si="62"/>
        <v>0</v>
      </c>
      <c r="GN35" s="434">
        <f t="shared" si="63"/>
      </c>
      <c r="GO35" s="434">
        <f t="shared" si="64"/>
      </c>
      <c r="GP35" s="434">
        <f t="shared" si="65"/>
        <v>0</v>
      </c>
      <c r="GQ35" s="434">
        <f t="shared" si="66"/>
      </c>
      <c r="GR35" s="434">
        <f t="shared" si="67"/>
      </c>
      <c r="GS35" s="434">
        <f t="shared" si="68"/>
      </c>
      <c r="GT35" s="434">
        <f t="shared" si="69"/>
      </c>
      <c r="GU35" s="434">
        <f t="shared" si="70"/>
        <v>0</v>
      </c>
      <c r="GV35" s="434">
        <f t="shared" si="71"/>
      </c>
      <c r="GW35" s="434">
        <f t="shared" si="72"/>
      </c>
      <c r="GX35" s="434">
        <f t="shared" si="73"/>
      </c>
      <c r="GY35" s="434">
        <f t="shared" si="74"/>
        <v>0</v>
      </c>
      <c r="GZ35" s="434">
        <f t="shared" si="75"/>
      </c>
      <c r="HA35" s="434">
        <f t="shared" si="76"/>
      </c>
      <c r="HB35" s="434">
        <f t="shared" si="77"/>
      </c>
      <c r="HC35" s="434">
        <f t="shared" si="78"/>
      </c>
    </row>
    <row r="36" spans="2:211" ht="12.75">
      <c r="B36" s="535" t="s">
        <v>841</v>
      </c>
      <c r="D36" s="360" t="s">
        <v>21</v>
      </c>
      <c r="E36" s="292" t="s">
        <v>378</v>
      </c>
      <c r="F36" s="228"/>
      <c r="J36" s="341"/>
      <c r="K36" s="237"/>
      <c r="L36" s="237"/>
      <c r="M36" s="341"/>
      <c r="N36" s="341"/>
      <c r="O36" s="346"/>
      <c r="P36" s="228"/>
      <c r="Q36" s="343">
        <v>1</v>
      </c>
      <c r="R36" s="351">
        <v>2</v>
      </c>
      <c r="S36" s="344">
        <v>0</v>
      </c>
      <c r="T36" s="228"/>
      <c r="U36" s="345"/>
      <c r="V36" s="345"/>
      <c r="W36" s="345"/>
      <c r="X36" s="382">
        <f t="shared" si="17"/>
      </c>
      <c r="Y36" s="223">
        <f t="shared" si="18"/>
      </c>
      <c r="Z36" s="382">
        <f t="shared" si="19"/>
      </c>
      <c r="AA36" s="286"/>
      <c r="AB36" s="228"/>
      <c r="AC36" s="237"/>
      <c r="AD36" s="237"/>
      <c r="AE36" s="237"/>
      <c r="AF36" s="237"/>
      <c r="AG36" s="237"/>
      <c r="AH36" s="237"/>
      <c r="AI36" s="237"/>
      <c r="AJ36" s="237"/>
      <c r="AK36" s="237"/>
      <c r="AL36" s="187"/>
      <c r="AM36" s="187"/>
      <c r="AN36" s="187"/>
      <c r="AO36" s="237"/>
      <c r="AP36" s="237"/>
      <c r="AQ36" s="187"/>
      <c r="AR36" s="187"/>
      <c r="AS36" s="187"/>
      <c r="AT36" s="187"/>
      <c r="AU36" s="342"/>
      <c r="AV36" s="228"/>
      <c r="AW36" s="237"/>
      <c r="AX36" s="237"/>
      <c r="AY36" s="237"/>
      <c r="AZ36" s="237"/>
      <c r="BA36" s="237"/>
      <c r="BB36" s="187"/>
      <c r="BC36" s="187"/>
      <c r="BD36" s="187"/>
      <c r="BE36" s="342"/>
      <c r="BF36" s="228"/>
      <c r="BG36" s="237"/>
      <c r="BH36" s="187"/>
      <c r="BI36" s="237"/>
      <c r="BJ36" s="237"/>
      <c r="BK36" s="237"/>
      <c r="BL36" s="237"/>
      <c r="BM36" s="187"/>
      <c r="BN36" s="237"/>
      <c r="BO36" s="187"/>
      <c r="BP36" s="237"/>
      <c r="BQ36" s="187"/>
      <c r="BR36" s="187"/>
      <c r="BS36" s="187"/>
      <c r="BT36" s="342"/>
      <c r="BU36" s="228"/>
      <c r="BV36" s="187"/>
      <c r="BW36" s="374"/>
      <c r="BX36" s="187"/>
      <c r="BY36" s="342"/>
      <c r="BZ36" s="228"/>
      <c r="CA36" s="187"/>
      <c r="CB36" s="374"/>
      <c r="CC36" s="229"/>
      <c r="CD36" s="237"/>
      <c r="CE36" s="237"/>
      <c r="CF36" s="237"/>
      <c r="CG36" s="342"/>
      <c r="CH36" s="228"/>
      <c r="CI36" s="237"/>
      <c r="CJ36" s="237"/>
      <c r="CK36" s="342"/>
      <c r="CL36" s="237"/>
      <c r="CM36" s="237"/>
      <c r="CN36" s="237"/>
      <c r="CO36" s="237"/>
      <c r="CP36" s="342"/>
      <c r="CQ36" s="237"/>
      <c r="CR36" s="237"/>
      <c r="CS36" s="237"/>
      <c r="CT36" s="237"/>
      <c r="CU36" s="237"/>
      <c r="CV36" s="237"/>
      <c r="CW36" s="342"/>
      <c r="CX36" s="237"/>
      <c r="CY36" s="237"/>
      <c r="CZ36" s="379"/>
      <c r="DA36" s="228"/>
      <c r="DB36" s="228"/>
      <c r="DC36" s="187"/>
      <c r="DD36" s="237"/>
      <c r="DE36" s="490"/>
      <c r="DF36" s="379"/>
      <c r="DG36" s="228"/>
      <c r="DH36" s="393"/>
      <c r="DI36" s="393"/>
      <c r="DJ36" s="393"/>
      <c r="DK36" s="393"/>
      <c r="DL36" s="393"/>
      <c r="DM36" s="393"/>
      <c r="DN36" s="393"/>
      <c r="DO36" s="393"/>
      <c r="DP36" s="393"/>
      <c r="DQ36" s="393"/>
      <c r="DR36" s="392"/>
      <c r="DS36" s="392"/>
      <c r="DT36" s="392"/>
      <c r="DU36" s="393"/>
      <c r="DV36" s="393"/>
      <c r="DW36" s="393"/>
      <c r="DX36" s="393"/>
      <c r="DY36" s="393"/>
      <c r="DZ36" s="393"/>
      <c r="EA36" s="393"/>
      <c r="EB36" s="393"/>
      <c r="EC36" s="393"/>
      <c r="ED36" s="393"/>
      <c r="EE36" s="393"/>
      <c r="EF36" s="393"/>
      <c r="EG36" s="393"/>
      <c r="EH36" s="393"/>
      <c r="EI36" s="393"/>
      <c r="EJ36" s="393"/>
      <c r="EK36" s="393"/>
      <c r="EL36" s="392"/>
      <c r="EM36" s="392"/>
      <c r="EN36" s="392"/>
      <c r="EO36" s="404">
        <f>IF(SUM(DH36:EN36)=0,"",SUM(DH36:EN36))</f>
      </c>
      <c r="EP36" s="374"/>
      <c r="EQ36" s="286"/>
      <c r="ER36" s="228"/>
      <c r="ET36" s="296"/>
      <c r="EV36" s="228"/>
      <c r="EW36" s="434">
        <f t="shared" si="20"/>
      </c>
      <c r="EX36" s="434">
        <f t="shared" si="21"/>
      </c>
      <c r="EY36" s="434">
        <f t="shared" si="22"/>
      </c>
      <c r="EZ36" s="434">
        <f t="shared" si="23"/>
      </c>
      <c r="FA36" s="434">
        <f t="shared" si="24"/>
      </c>
      <c r="FB36" s="434">
        <f t="shared" si="25"/>
      </c>
      <c r="FC36" s="434">
        <f t="shared" si="26"/>
      </c>
      <c r="FD36" s="434">
        <f t="shared" si="27"/>
      </c>
      <c r="FE36" s="434">
        <f t="shared" si="28"/>
      </c>
      <c r="FF36" s="434">
        <f t="shared" si="29"/>
      </c>
      <c r="FG36" s="434">
        <f t="shared" si="30"/>
      </c>
      <c r="FH36" s="434">
        <f t="shared" si="31"/>
      </c>
      <c r="FI36" s="434">
        <f t="shared" si="32"/>
      </c>
      <c r="FJ36" s="434">
        <f t="shared" si="33"/>
      </c>
      <c r="FK36" s="434">
        <f t="shared" si="34"/>
      </c>
      <c r="FL36" s="434">
        <f t="shared" si="35"/>
      </c>
      <c r="FM36" s="434">
        <f t="shared" si="36"/>
      </c>
      <c r="FN36" s="434">
        <f t="shared" si="37"/>
      </c>
      <c r="FO36" s="434">
        <f t="shared" si="38"/>
      </c>
      <c r="FP36" s="434">
        <f t="shared" si="39"/>
      </c>
      <c r="FQ36" s="434">
        <f t="shared" si="40"/>
      </c>
      <c r="FR36" s="434">
        <f t="shared" si="41"/>
      </c>
      <c r="FS36" s="434">
        <f t="shared" si="42"/>
      </c>
      <c r="FT36" s="434">
        <f t="shared" si="43"/>
      </c>
      <c r="FU36" s="434">
        <f t="shared" si="44"/>
      </c>
      <c r="FV36" s="434">
        <f t="shared" si="45"/>
      </c>
      <c r="FW36" s="434">
        <f t="shared" si="46"/>
      </c>
      <c r="FX36" s="434">
        <f t="shared" si="47"/>
      </c>
      <c r="FY36" s="434">
        <f t="shared" si="48"/>
      </c>
      <c r="FZ36" s="434">
        <f t="shared" si="49"/>
      </c>
      <c r="GA36" s="434">
        <f t="shared" si="50"/>
      </c>
      <c r="GB36" s="434">
        <f t="shared" si="51"/>
      </c>
      <c r="GC36" s="434">
        <f t="shared" si="52"/>
      </c>
      <c r="GD36" s="434">
        <f t="shared" si="53"/>
      </c>
      <c r="GE36" s="434">
        <f t="shared" si="54"/>
      </c>
      <c r="GF36" s="434">
        <f t="shared" si="55"/>
      </c>
      <c r="GG36" s="434">
        <f t="shared" si="56"/>
      </c>
      <c r="GH36" s="434">
        <f t="shared" si="57"/>
      </c>
      <c r="GI36" s="434">
        <f t="shared" si="58"/>
      </c>
      <c r="GJ36" s="434">
        <f t="shared" si="59"/>
      </c>
      <c r="GK36" s="434">
        <f t="shared" si="60"/>
      </c>
      <c r="GL36" s="434">
        <f t="shared" si="61"/>
      </c>
      <c r="GM36" s="434">
        <f t="shared" si="62"/>
      </c>
      <c r="GN36" s="434">
        <f t="shared" si="63"/>
      </c>
      <c r="GO36" s="434">
        <f t="shared" si="64"/>
      </c>
      <c r="GP36" s="434">
        <f t="shared" si="65"/>
      </c>
      <c r="GQ36" s="434">
        <f t="shared" si="66"/>
      </c>
      <c r="GR36" s="434">
        <f t="shared" si="67"/>
      </c>
      <c r="GS36" s="434">
        <f t="shared" si="68"/>
      </c>
      <c r="GT36" s="434">
        <f t="shared" si="69"/>
      </c>
      <c r="GU36" s="434">
        <f t="shared" si="70"/>
      </c>
      <c r="GV36" s="434">
        <f t="shared" si="71"/>
      </c>
      <c r="GW36" s="434">
        <f t="shared" si="72"/>
      </c>
      <c r="GX36" s="434">
        <f t="shared" si="73"/>
      </c>
      <c r="GY36" s="434">
        <f t="shared" si="74"/>
      </c>
      <c r="GZ36" s="434">
        <f t="shared" si="75"/>
      </c>
      <c r="HA36" s="434">
        <f t="shared" si="76"/>
      </c>
      <c r="HB36" s="434">
        <f t="shared" si="77"/>
      </c>
      <c r="HC36" s="434">
        <f t="shared" si="78"/>
      </c>
    </row>
    <row r="37" spans="2:211" ht="12.75">
      <c r="B37" s="535" t="s">
        <v>841</v>
      </c>
      <c r="D37" s="560" t="s">
        <v>141</v>
      </c>
      <c r="E37" s="292" t="s">
        <v>378</v>
      </c>
      <c r="F37" s="228"/>
      <c r="J37" s="341"/>
      <c r="K37" s="237"/>
      <c r="L37" s="237"/>
      <c r="M37" s="341"/>
      <c r="N37" s="341"/>
      <c r="O37" s="346"/>
      <c r="P37" s="228"/>
      <c r="Q37" s="343">
        <v>1</v>
      </c>
      <c r="R37" s="343">
        <v>3</v>
      </c>
      <c r="S37" s="344">
        <v>0</v>
      </c>
      <c r="T37" s="228"/>
      <c r="U37" s="555">
        <v>339</v>
      </c>
      <c r="V37" s="555">
        <v>10</v>
      </c>
      <c r="W37" s="555">
        <v>7</v>
      </c>
      <c r="X37" s="382">
        <f t="shared" si="17"/>
        <v>28</v>
      </c>
      <c r="Y37" s="223">
        <f t="shared" si="18"/>
        <v>0.05014749262536873</v>
      </c>
      <c r="Z37" s="382">
        <f t="shared" si="19"/>
        <v>22</v>
      </c>
      <c r="AA37" s="286"/>
      <c r="AB37" s="228"/>
      <c r="AC37" s="237"/>
      <c r="AD37" s="237"/>
      <c r="AE37" s="237"/>
      <c r="AF37" s="237"/>
      <c r="AG37" s="237"/>
      <c r="AH37" s="237"/>
      <c r="AI37" s="237"/>
      <c r="AJ37" s="237"/>
      <c r="AK37" s="187"/>
      <c r="AL37" s="187"/>
      <c r="AM37" s="187"/>
      <c r="AN37" s="187"/>
      <c r="AO37" s="237"/>
      <c r="AP37" s="187"/>
      <c r="AQ37" s="538">
        <v>1</v>
      </c>
      <c r="AR37" s="187"/>
      <c r="AS37" s="187"/>
      <c r="AT37" s="187"/>
      <c r="AU37" s="342"/>
      <c r="AV37" s="228"/>
      <c r="AW37" s="237"/>
      <c r="AX37" s="237"/>
      <c r="AY37" s="237"/>
      <c r="AZ37" s="237"/>
      <c r="BA37" s="187"/>
      <c r="BB37" s="187"/>
      <c r="BC37" s="187"/>
      <c r="BD37" s="187"/>
      <c r="BE37" s="342"/>
      <c r="BF37" s="228"/>
      <c r="BG37" s="237"/>
      <c r="BH37" s="187"/>
      <c r="BI37" s="237"/>
      <c r="BJ37" s="237"/>
      <c r="BK37" s="237"/>
      <c r="BL37" s="187"/>
      <c r="BM37" s="187"/>
      <c r="BN37" s="187"/>
      <c r="BO37" s="187"/>
      <c r="BP37" s="187"/>
      <c r="BQ37" s="187"/>
      <c r="BR37" s="187"/>
      <c r="BS37" s="187"/>
      <c r="BT37" s="342"/>
      <c r="BU37" s="228"/>
      <c r="BV37" s="187"/>
      <c r="BW37" s="374"/>
      <c r="BX37" s="187"/>
      <c r="BY37" s="342"/>
      <c r="BZ37" s="228"/>
      <c r="CA37" s="187"/>
      <c r="CB37" s="374"/>
      <c r="CC37" s="229"/>
      <c r="CD37" s="237"/>
      <c r="CE37" s="237"/>
      <c r="CF37" s="237"/>
      <c r="CG37" s="342"/>
      <c r="CH37" s="228"/>
      <c r="CI37" s="237"/>
      <c r="CJ37" s="237"/>
      <c r="CK37" s="342"/>
      <c r="CL37" s="237"/>
      <c r="CM37" s="237"/>
      <c r="CN37" s="237"/>
      <c r="CO37" s="237"/>
      <c r="CP37" s="342"/>
      <c r="CQ37" s="237"/>
      <c r="CR37" s="237"/>
      <c r="CS37" s="237"/>
      <c r="CT37" s="237"/>
      <c r="CU37" s="237"/>
      <c r="CV37" s="237"/>
      <c r="CW37" s="342"/>
      <c r="CX37" s="237"/>
      <c r="CY37" s="237"/>
      <c r="CZ37" s="379"/>
      <c r="DA37" s="228"/>
      <c r="DB37" s="228"/>
      <c r="DC37" s="187"/>
      <c r="DD37" s="237"/>
      <c r="DE37" s="490"/>
      <c r="DF37" s="379"/>
      <c r="DG37" s="228"/>
      <c r="DH37" s="393"/>
      <c r="DI37" s="393"/>
      <c r="DJ37" s="393"/>
      <c r="DK37" s="393"/>
      <c r="DL37" s="393"/>
      <c r="DM37" s="393"/>
      <c r="DN37" s="393"/>
      <c r="DO37" s="393"/>
      <c r="DP37" s="392"/>
      <c r="DQ37" s="392"/>
      <c r="DR37" s="392"/>
      <c r="DS37" s="392"/>
      <c r="DT37" s="392"/>
      <c r="DU37" s="393"/>
      <c r="DV37" s="392"/>
      <c r="DW37" s="393"/>
      <c r="DX37" s="393"/>
      <c r="DY37" s="393"/>
      <c r="DZ37" s="392"/>
      <c r="EA37" s="392"/>
      <c r="EB37" s="393"/>
      <c r="EC37" s="393"/>
      <c r="ED37" s="393"/>
      <c r="EE37" s="392"/>
      <c r="EF37" s="392"/>
      <c r="EG37" s="393"/>
      <c r="EH37" s="393"/>
      <c r="EI37" s="393"/>
      <c r="EJ37" s="392"/>
      <c r="EK37" s="392"/>
      <c r="EL37" s="392"/>
      <c r="EM37" s="392"/>
      <c r="EN37" s="392"/>
      <c r="EO37" s="404">
        <f>IF(SUM(DH37:EN37)=0,"",SUM(DH37:EN37))</f>
      </c>
      <c r="EP37" s="374"/>
      <c r="EQ37" s="286"/>
      <c r="ER37" s="228"/>
      <c r="ET37" s="296"/>
      <c r="EV37" s="228"/>
      <c r="EW37" s="434">
        <f t="shared" si="20"/>
      </c>
      <c r="EX37" s="434">
        <f t="shared" si="21"/>
      </c>
      <c r="EY37" s="434">
        <f t="shared" si="22"/>
      </c>
      <c r="EZ37" s="434">
        <f t="shared" si="23"/>
      </c>
      <c r="FA37" s="434">
        <f t="shared" si="24"/>
      </c>
      <c r="FB37" s="434">
        <f t="shared" si="25"/>
      </c>
      <c r="FC37" s="434">
        <f t="shared" si="26"/>
      </c>
      <c r="FD37" s="434">
        <f t="shared" si="27"/>
      </c>
      <c r="FE37" s="434">
        <f t="shared" si="28"/>
      </c>
      <c r="FF37" s="434">
        <f t="shared" si="29"/>
      </c>
      <c r="FG37" s="434">
        <f t="shared" si="30"/>
      </c>
      <c r="FH37" s="434">
        <f t="shared" si="31"/>
      </c>
      <c r="FI37" s="434">
        <f t="shared" si="32"/>
      </c>
      <c r="FJ37" s="434">
        <f t="shared" si="33"/>
      </c>
      <c r="FK37" s="434">
        <f t="shared" si="34"/>
        <v>7</v>
      </c>
      <c r="FL37" s="434">
        <f t="shared" si="35"/>
      </c>
      <c r="FM37" s="434">
        <f t="shared" si="36"/>
      </c>
      <c r="FN37" s="434">
        <f t="shared" si="37"/>
      </c>
      <c r="FO37" s="434">
        <f t="shared" si="38"/>
      </c>
      <c r="FP37" s="434">
        <f t="shared" si="39"/>
      </c>
      <c r="FQ37" s="434">
        <f t="shared" si="40"/>
      </c>
      <c r="FR37" s="434">
        <f t="shared" si="41"/>
      </c>
      <c r="FS37" s="434">
        <f t="shared" si="42"/>
      </c>
      <c r="FT37" s="434">
        <f t="shared" si="43"/>
      </c>
      <c r="FU37" s="434">
        <f t="shared" si="44"/>
      </c>
      <c r="FV37" s="434">
        <f t="shared" si="45"/>
      </c>
      <c r="FW37" s="434">
        <f t="shared" si="46"/>
      </c>
      <c r="FX37" s="434">
        <f t="shared" si="47"/>
      </c>
      <c r="FY37" s="434">
        <f t="shared" si="48"/>
      </c>
      <c r="FZ37" s="434">
        <f t="shared" si="49"/>
      </c>
      <c r="GA37" s="434">
        <f t="shared" si="50"/>
      </c>
      <c r="GB37" s="434">
        <f t="shared" si="51"/>
      </c>
      <c r="GC37" s="434">
        <f t="shared" si="52"/>
      </c>
      <c r="GD37" s="434">
        <f t="shared" si="53"/>
      </c>
      <c r="GE37" s="434">
        <f t="shared" si="54"/>
      </c>
      <c r="GF37" s="434">
        <f t="shared" si="55"/>
      </c>
      <c r="GG37" s="434">
        <f t="shared" si="56"/>
      </c>
      <c r="GH37" s="434">
        <f t="shared" si="57"/>
      </c>
      <c r="GI37" s="434">
        <f t="shared" si="58"/>
      </c>
      <c r="GJ37" s="434">
        <f t="shared" si="59"/>
      </c>
      <c r="GK37" s="434">
        <f t="shared" si="60"/>
      </c>
      <c r="GL37" s="434">
        <f t="shared" si="61"/>
      </c>
      <c r="GM37" s="434">
        <f t="shared" si="62"/>
      </c>
      <c r="GN37" s="434">
        <f t="shared" si="63"/>
      </c>
      <c r="GO37" s="434">
        <f t="shared" si="64"/>
      </c>
      <c r="GP37" s="434">
        <f t="shared" si="65"/>
      </c>
      <c r="GQ37" s="434">
        <f t="shared" si="66"/>
      </c>
      <c r="GR37" s="434">
        <f t="shared" si="67"/>
      </c>
      <c r="GS37" s="434">
        <f t="shared" si="68"/>
      </c>
      <c r="GT37" s="434">
        <f t="shared" si="69"/>
      </c>
      <c r="GU37" s="434">
        <f t="shared" si="70"/>
      </c>
      <c r="GV37" s="434">
        <f t="shared" si="71"/>
      </c>
      <c r="GW37" s="434">
        <f t="shared" si="72"/>
      </c>
      <c r="GX37" s="434">
        <f t="shared" si="73"/>
      </c>
      <c r="GY37" s="434">
        <f t="shared" si="74"/>
      </c>
      <c r="GZ37" s="434">
        <f t="shared" si="75"/>
      </c>
      <c r="HA37" s="434">
        <f t="shared" si="76"/>
      </c>
      <c r="HB37" s="434">
        <f t="shared" si="77"/>
      </c>
      <c r="HC37" s="434">
        <f t="shared" si="78"/>
      </c>
    </row>
    <row r="38" spans="2:211" ht="39">
      <c r="B38" s="535" t="s">
        <v>841</v>
      </c>
      <c r="D38" s="473" t="s">
        <v>24</v>
      </c>
      <c r="E38" s="292" t="s">
        <v>378</v>
      </c>
      <c r="F38" s="229"/>
      <c r="G38" s="353">
        <v>1</v>
      </c>
      <c r="H38" s="353">
        <v>3</v>
      </c>
      <c r="I38" s="355">
        <v>1</v>
      </c>
      <c r="J38" s="349">
        <v>1</v>
      </c>
      <c r="K38" s="354" t="s">
        <v>25</v>
      </c>
      <c r="L38" s="354" t="s">
        <v>638</v>
      </c>
      <c r="M38" s="349"/>
      <c r="N38" s="349">
        <v>15</v>
      </c>
      <c r="O38" s="229" t="s">
        <v>639</v>
      </c>
      <c r="P38" s="229"/>
      <c r="Q38" s="343">
        <v>1</v>
      </c>
      <c r="R38" s="351">
        <v>2</v>
      </c>
      <c r="S38" s="344">
        <v>0</v>
      </c>
      <c r="T38" s="229"/>
      <c r="U38" s="229">
        <v>289</v>
      </c>
      <c r="V38" s="399">
        <v>1</v>
      </c>
      <c r="W38" s="229">
        <v>6</v>
      </c>
      <c r="X38" s="382">
        <f t="shared" si="17"/>
        <v>30</v>
      </c>
      <c r="Y38" s="223">
        <f t="shared" si="18"/>
        <v>0.02422145328719723</v>
      </c>
      <c r="Z38" s="382">
        <f t="shared" si="19"/>
        <v>31</v>
      </c>
      <c r="AA38" s="357" t="s">
        <v>643</v>
      </c>
      <c r="AB38" s="229"/>
      <c r="AC38" s="187"/>
      <c r="AD38" s="187"/>
      <c r="AE38" s="187"/>
      <c r="AF38" s="187"/>
      <c r="AG38" s="187"/>
      <c r="AH38" s="187"/>
      <c r="AI38" s="187"/>
      <c r="AJ38" s="187"/>
      <c r="AK38" s="187"/>
      <c r="AL38" s="187"/>
      <c r="AM38" s="187"/>
      <c r="AN38" s="359">
        <v>1</v>
      </c>
      <c r="AO38" s="187"/>
      <c r="AP38" s="187"/>
      <c r="AQ38" s="187"/>
      <c r="AR38" s="187"/>
      <c r="AS38" s="187"/>
      <c r="AT38" s="187"/>
      <c r="AU38" s="357" t="s">
        <v>644</v>
      </c>
      <c r="AV38" s="229"/>
      <c r="AW38" s="187">
        <v>1</v>
      </c>
      <c r="AX38" s="187"/>
      <c r="AY38" s="187"/>
      <c r="AZ38" s="359">
        <v>1</v>
      </c>
      <c r="BA38" s="187"/>
      <c r="BB38" s="187"/>
      <c r="BC38" s="187"/>
      <c r="BD38" s="187"/>
      <c r="BE38" s="342"/>
      <c r="BF38" s="229"/>
      <c r="BG38" s="373">
        <v>0.68</v>
      </c>
      <c r="BH38" s="187"/>
      <c r="BI38" s="358">
        <v>0.38</v>
      </c>
      <c r="BJ38" s="187"/>
      <c r="BK38" s="187"/>
      <c r="BL38" s="187"/>
      <c r="BM38" s="187"/>
      <c r="BN38" s="187"/>
      <c r="BO38" s="187"/>
      <c r="BP38" s="187"/>
      <c r="BQ38" s="187"/>
      <c r="BR38" s="187"/>
      <c r="BS38" s="400">
        <v>0</v>
      </c>
      <c r="BT38" s="229" t="s">
        <v>645</v>
      </c>
      <c r="BU38" s="229"/>
      <c r="BV38" s="400">
        <v>0</v>
      </c>
      <c r="BW38" s="374"/>
      <c r="BX38" s="187"/>
      <c r="BY38" s="342"/>
      <c r="BZ38" s="229"/>
      <c r="CA38" s="489">
        <v>0.75</v>
      </c>
      <c r="CB38" s="492" t="s">
        <v>649</v>
      </c>
      <c r="CC38" s="229"/>
      <c r="CD38" s="187"/>
      <c r="CE38" s="385">
        <v>1</v>
      </c>
      <c r="CF38" s="187"/>
      <c r="CG38" s="357" t="s">
        <v>650</v>
      </c>
      <c r="CH38" s="229"/>
      <c r="CI38" s="373">
        <v>1</v>
      </c>
      <c r="CJ38" s="402">
        <v>1</v>
      </c>
      <c r="CK38" s="342"/>
      <c r="CL38" s="373">
        <v>1</v>
      </c>
      <c r="CM38" s="402">
        <v>1</v>
      </c>
      <c r="CN38" s="373">
        <v>1</v>
      </c>
      <c r="CO38" s="402">
        <v>1</v>
      </c>
      <c r="CP38" s="342"/>
      <c r="CQ38" s="402">
        <v>1</v>
      </c>
      <c r="CR38" s="373">
        <v>1</v>
      </c>
      <c r="CS38" s="402">
        <v>1</v>
      </c>
      <c r="CT38" s="373">
        <v>0.25</v>
      </c>
      <c r="CU38" s="402">
        <v>1</v>
      </c>
      <c r="CV38" s="373">
        <v>1</v>
      </c>
      <c r="CW38" s="357" t="s">
        <v>652</v>
      </c>
      <c r="CX38" s="389">
        <v>1</v>
      </c>
      <c r="CY38" s="187"/>
      <c r="CZ38" s="357" t="s">
        <v>653</v>
      </c>
      <c r="DA38" s="229"/>
      <c r="DB38" s="229"/>
      <c r="DC38" s="389">
        <v>1</v>
      </c>
      <c r="DD38" s="187"/>
      <c r="DE38" s="374" t="s">
        <v>654</v>
      </c>
      <c r="DF38" s="379" t="s">
        <v>251</v>
      </c>
      <c r="DG38" s="229"/>
      <c r="DH38" s="394">
        <v>1</v>
      </c>
      <c r="DI38" s="395">
        <v>1</v>
      </c>
      <c r="DJ38" s="392"/>
      <c r="DK38" s="395">
        <v>1</v>
      </c>
      <c r="DL38" s="392"/>
      <c r="DM38" s="394">
        <v>1</v>
      </c>
      <c r="DN38" s="392"/>
      <c r="DO38" s="392"/>
      <c r="DP38" s="395">
        <v>1</v>
      </c>
      <c r="DQ38" s="392"/>
      <c r="DR38" s="394">
        <v>1</v>
      </c>
      <c r="DS38" s="395">
        <v>1</v>
      </c>
      <c r="DT38" s="392"/>
      <c r="DU38" s="392"/>
      <c r="DV38" s="396">
        <v>1</v>
      </c>
      <c r="DW38" s="392"/>
      <c r="DX38" s="392"/>
      <c r="DY38" s="392"/>
      <c r="DZ38" s="392"/>
      <c r="EA38" s="392"/>
      <c r="EB38" s="392"/>
      <c r="EC38" s="392"/>
      <c r="ED38" s="392"/>
      <c r="EE38" s="392"/>
      <c r="EF38" s="392"/>
      <c r="EG38" s="392"/>
      <c r="EH38" s="392"/>
      <c r="EI38" s="392"/>
      <c r="EJ38" s="395">
        <v>1</v>
      </c>
      <c r="EK38" s="396">
        <v>1</v>
      </c>
      <c r="EL38" s="392"/>
      <c r="EM38" s="392"/>
      <c r="EN38" s="392"/>
      <c r="EO38" s="404">
        <f>IF(SUM(DH38:EN38)=0,"",SUM(DH38:EN38))</f>
        <v>10</v>
      </c>
      <c r="EP38" s="374"/>
      <c r="EQ38" s="286"/>
      <c r="ER38" s="229"/>
      <c r="ET38" s="296"/>
      <c r="EV38" s="229"/>
      <c r="EW38" s="434">
        <f t="shared" si="20"/>
      </c>
      <c r="EX38" s="434">
        <f t="shared" si="21"/>
      </c>
      <c r="EY38" s="434">
        <f t="shared" si="22"/>
      </c>
      <c r="EZ38" s="434">
        <f t="shared" si="23"/>
      </c>
      <c r="FA38" s="434">
        <f t="shared" si="24"/>
      </c>
      <c r="FB38" s="434">
        <f t="shared" si="25"/>
      </c>
      <c r="FC38" s="434">
        <f t="shared" si="26"/>
      </c>
      <c r="FD38" s="434">
        <f t="shared" si="27"/>
      </c>
      <c r="FE38" s="434">
        <f t="shared" si="28"/>
      </c>
      <c r="FF38" s="434">
        <f t="shared" si="29"/>
      </c>
      <c r="FG38" s="434">
        <f t="shared" si="30"/>
      </c>
      <c r="FH38" s="434">
        <f t="shared" si="31"/>
        <v>6</v>
      </c>
      <c r="FI38" s="434">
        <f t="shared" si="32"/>
      </c>
      <c r="FJ38" s="434">
        <f t="shared" si="33"/>
      </c>
      <c r="FK38" s="434">
        <f t="shared" si="34"/>
      </c>
      <c r="FL38" s="434">
        <f t="shared" si="35"/>
      </c>
      <c r="FM38" s="434">
        <f t="shared" si="36"/>
      </c>
      <c r="FN38" s="434">
        <f t="shared" si="37"/>
      </c>
      <c r="FO38" s="434" t="e">
        <f t="shared" si="38"/>
        <v>#VALUE!</v>
      </c>
      <c r="FP38" s="434">
        <f t="shared" si="39"/>
      </c>
      <c r="FQ38" s="434">
        <f t="shared" si="40"/>
        <v>6</v>
      </c>
      <c r="FR38" s="434">
        <f t="shared" si="41"/>
      </c>
      <c r="FS38" s="434">
        <f t="shared" si="42"/>
      </c>
      <c r="FT38" s="434">
        <f t="shared" si="43"/>
        <v>6</v>
      </c>
      <c r="FU38" s="434">
        <f t="shared" si="44"/>
      </c>
      <c r="FV38" s="434">
        <f t="shared" si="45"/>
      </c>
      <c r="FW38" s="434">
        <f t="shared" si="46"/>
      </c>
      <c r="FX38" s="434">
        <f t="shared" si="47"/>
      </c>
      <c r="FY38" s="434">
        <f t="shared" si="48"/>
      </c>
      <c r="FZ38" s="434">
        <f t="shared" si="49"/>
      </c>
      <c r="GA38" s="434">
        <f t="shared" si="50"/>
        <v>4.08</v>
      </c>
      <c r="GB38" s="434">
        <f t="shared" si="51"/>
      </c>
      <c r="GC38" s="434">
        <f t="shared" si="52"/>
        <v>2.2800000000000002</v>
      </c>
      <c r="GD38" s="434">
        <f t="shared" si="53"/>
      </c>
      <c r="GE38" s="434">
        <f t="shared" si="54"/>
      </c>
      <c r="GF38" s="434">
        <f t="shared" si="55"/>
      </c>
      <c r="GG38" s="434">
        <f t="shared" si="56"/>
      </c>
      <c r="GH38" s="434">
        <f t="shared" si="57"/>
      </c>
      <c r="GI38" s="434">
        <f t="shared" si="58"/>
      </c>
      <c r="GJ38" s="434">
        <f t="shared" si="59"/>
      </c>
      <c r="GK38" s="434">
        <f t="shared" si="60"/>
      </c>
      <c r="GL38" s="434">
        <f t="shared" si="61"/>
      </c>
      <c r="GM38" s="434">
        <f t="shared" si="62"/>
        <v>0</v>
      </c>
      <c r="GN38" s="434" t="e">
        <f t="shared" si="63"/>
        <v>#VALUE!</v>
      </c>
      <c r="GO38" s="434">
        <f t="shared" si="64"/>
      </c>
      <c r="GP38" s="434">
        <f t="shared" si="65"/>
        <v>0</v>
      </c>
      <c r="GQ38" s="434">
        <f t="shared" si="66"/>
      </c>
      <c r="GR38" s="434">
        <f t="shared" si="67"/>
      </c>
      <c r="GS38" s="434">
        <f t="shared" si="68"/>
      </c>
      <c r="GT38" s="434">
        <f t="shared" si="69"/>
      </c>
      <c r="GU38" s="434">
        <f t="shared" si="70"/>
        <v>4.5</v>
      </c>
      <c r="GV38" s="434" t="e">
        <f t="shared" si="71"/>
        <v>#VALUE!</v>
      </c>
      <c r="GW38" s="434">
        <f t="shared" si="72"/>
      </c>
      <c r="GX38" s="434">
        <f t="shared" si="73"/>
      </c>
      <c r="GY38" s="434">
        <f t="shared" si="74"/>
        <v>6</v>
      </c>
      <c r="GZ38" s="434">
        <f t="shared" si="75"/>
      </c>
      <c r="HA38" s="434" t="e">
        <f t="shared" si="76"/>
        <v>#VALUE!</v>
      </c>
      <c r="HB38" s="434">
        <f t="shared" si="77"/>
      </c>
      <c r="HC38" s="434">
        <f t="shared" si="78"/>
        <v>6</v>
      </c>
    </row>
    <row r="39" spans="4:211" ht="12.75">
      <c r="D39" s="360" t="s">
        <v>22</v>
      </c>
      <c r="E39" s="292" t="s">
        <v>378</v>
      </c>
      <c r="F39" s="228"/>
      <c r="J39" s="341"/>
      <c r="K39" s="237"/>
      <c r="L39" s="237"/>
      <c r="M39" s="341"/>
      <c r="N39" s="341"/>
      <c r="O39" s="346"/>
      <c r="P39" s="228"/>
      <c r="Q39" s="343">
        <v>1</v>
      </c>
      <c r="R39" s="344">
        <v>0</v>
      </c>
      <c r="S39" s="344">
        <v>0</v>
      </c>
      <c r="T39" s="228"/>
      <c r="U39" s="345"/>
      <c r="V39" s="345"/>
      <c r="W39" s="345"/>
      <c r="X39" s="382">
        <f t="shared" si="17"/>
      </c>
      <c r="Y39" s="223">
        <f t="shared" si="18"/>
      </c>
      <c r="Z39" s="382">
        <f t="shared" si="19"/>
      </c>
      <c r="AA39" s="286"/>
      <c r="AB39" s="228"/>
      <c r="AC39" s="187"/>
      <c r="AD39" s="187"/>
      <c r="AE39" s="187"/>
      <c r="AF39" s="187"/>
      <c r="AG39" s="187"/>
      <c r="AH39" s="187"/>
      <c r="AI39" s="187"/>
      <c r="AJ39" s="187"/>
      <c r="AK39" s="187"/>
      <c r="AL39" s="187"/>
      <c r="AM39" s="187"/>
      <c r="AN39" s="187"/>
      <c r="AO39" s="187"/>
      <c r="AP39" s="187"/>
      <c r="AQ39" s="187"/>
      <c r="AR39" s="187"/>
      <c r="AS39" s="187"/>
      <c r="AT39" s="187"/>
      <c r="AU39" s="342"/>
      <c r="AV39" s="228"/>
      <c r="AW39" s="187"/>
      <c r="AX39" s="187"/>
      <c r="AY39" s="187"/>
      <c r="AZ39" s="187"/>
      <c r="BA39" s="187"/>
      <c r="BB39" s="187"/>
      <c r="BC39" s="187"/>
      <c r="BD39" s="187"/>
      <c r="BE39" s="342"/>
      <c r="BF39" s="228"/>
      <c r="BG39" s="187"/>
      <c r="BH39" s="187"/>
      <c r="BI39" s="187"/>
      <c r="BJ39" s="187"/>
      <c r="BK39" s="187"/>
      <c r="BL39" s="187"/>
      <c r="BM39" s="187"/>
      <c r="BN39" s="187"/>
      <c r="BO39" s="187"/>
      <c r="BP39" s="187"/>
      <c r="BQ39" s="187"/>
      <c r="BR39" s="187"/>
      <c r="BS39" s="187"/>
      <c r="BT39" s="342"/>
      <c r="BU39" s="228"/>
      <c r="BV39" s="187"/>
      <c r="BW39" s="374"/>
      <c r="BX39" s="187"/>
      <c r="BY39" s="342"/>
      <c r="BZ39" s="228"/>
      <c r="CA39" s="187"/>
      <c r="CB39" s="374"/>
      <c r="CC39" s="229"/>
      <c r="CD39" s="187"/>
      <c r="CE39" s="187"/>
      <c r="CF39" s="187"/>
      <c r="CG39" s="342"/>
      <c r="CH39" s="228"/>
      <c r="CI39" s="187"/>
      <c r="CJ39" s="187"/>
      <c r="CK39" s="342"/>
      <c r="CL39" s="187"/>
      <c r="CM39" s="187"/>
      <c r="CN39" s="187"/>
      <c r="CO39" s="187"/>
      <c r="CP39" s="342"/>
      <c r="CQ39" s="187"/>
      <c r="CR39" s="187"/>
      <c r="CS39" s="187"/>
      <c r="CT39" s="187"/>
      <c r="CU39" s="187"/>
      <c r="CV39" s="187"/>
      <c r="CW39" s="342"/>
      <c r="CX39" s="187"/>
      <c r="CY39" s="187"/>
      <c r="CZ39" s="379"/>
      <c r="DA39" s="228"/>
      <c r="DB39" s="228"/>
      <c r="DC39" s="187"/>
      <c r="DD39" s="187"/>
      <c r="DE39" s="490"/>
      <c r="DF39" s="379"/>
      <c r="DG39" s="228"/>
      <c r="DH39" s="392"/>
      <c r="DI39" s="392"/>
      <c r="DJ39" s="392"/>
      <c r="DK39" s="392"/>
      <c r="DL39" s="392"/>
      <c r="DM39" s="392"/>
      <c r="DN39" s="392"/>
      <c r="DO39" s="392"/>
      <c r="DP39" s="392"/>
      <c r="DQ39" s="392"/>
      <c r="DR39" s="392"/>
      <c r="DS39" s="392"/>
      <c r="DT39" s="392"/>
      <c r="DU39" s="392"/>
      <c r="DV39" s="392"/>
      <c r="DW39" s="392"/>
      <c r="DX39" s="392"/>
      <c r="DY39" s="392"/>
      <c r="DZ39" s="392"/>
      <c r="EA39" s="392"/>
      <c r="EB39" s="392"/>
      <c r="EC39" s="392"/>
      <c r="ED39" s="392"/>
      <c r="EE39" s="392"/>
      <c r="EF39" s="392"/>
      <c r="EG39" s="392"/>
      <c r="EH39" s="392"/>
      <c r="EI39" s="392"/>
      <c r="EJ39" s="392"/>
      <c r="EK39" s="392"/>
      <c r="EL39" s="392"/>
      <c r="EM39" s="392"/>
      <c r="EN39" s="392"/>
      <c r="EO39" s="404">
        <f>IF(SUM(DH39:EN39)=0,"",SUM(DH39:EN39))</f>
      </c>
      <c r="EP39" s="374"/>
      <c r="EQ39" s="286"/>
      <c r="ER39" s="228"/>
      <c r="ET39" s="296"/>
      <c r="EV39" s="228"/>
      <c r="EW39" s="434">
        <f t="shared" si="20"/>
      </c>
      <c r="EX39" s="434">
        <f t="shared" si="21"/>
      </c>
      <c r="EY39" s="434">
        <f t="shared" si="22"/>
      </c>
      <c r="EZ39" s="434">
        <f t="shared" si="23"/>
      </c>
      <c r="FA39" s="434">
        <f t="shared" si="24"/>
      </c>
      <c r="FB39" s="434">
        <f t="shared" si="25"/>
      </c>
      <c r="FC39" s="434">
        <f t="shared" si="26"/>
      </c>
      <c r="FD39" s="434">
        <f t="shared" si="27"/>
      </c>
      <c r="FE39" s="434">
        <f t="shared" si="28"/>
      </c>
      <c r="FF39" s="434">
        <f t="shared" si="29"/>
      </c>
      <c r="FG39" s="434">
        <f t="shared" si="30"/>
      </c>
      <c r="FH39" s="434">
        <f t="shared" si="31"/>
      </c>
      <c r="FI39" s="434">
        <f t="shared" si="32"/>
      </c>
      <c r="FJ39" s="434">
        <f t="shared" si="33"/>
      </c>
      <c r="FK39" s="434">
        <f t="shared" si="34"/>
      </c>
      <c r="FL39" s="434">
        <f t="shared" si="35"/>
      </c>
      <c r="FM39" s="434">
        <f t="shared" si="36"/>
      </c>
      <c r="FN39" s="434">
        <f t="shared" si="37"/>
      </c>
      <c r="FO39" s="434">
        <f t="shared" si="38"/>
      </c>
      <c r="FP39" s="434">
        <f t="shared" si="39"/>
      </c>
      <c r="FQ39" s="434">
        <f t="shared" si="40"/>
      </c>
      <c r="FR39" s="434">
        <f t="shared" si="41"/>
      </c>
      <c r="FS39" s="434">
        <f t="shared" si="42"/>
      </c>
      <c r="FT39" s="434">
        <f t="shared" si="43"/>
      </c>
      <c r="FU39" s="434">
        <f t="shared" si="44"/>
      </c>
      <c r="FV39" s="434">
        <f t="shared" si="45"/>
      </c>
      <c r="FW39" s="434">
        <f t="shared" si="46"/>
      </c>
      <c r="FX39" s="434">
        <f t="shared" si="47"/>
      </c>
      <c r="FY39" s="434">
        <f t="shared" si="48"/>
      </c>
      <c r="FZ39" s="434">
        <f t="shared" si="49"/>
      </c>
      <c r="GA39" s="434">
        <f t="shared" si="50"/>
      </c>
      <c r="GB39" s="434">
        <f t="shared" si="51"/>
      </c>
      <c r="GC39" s="434">
        <f t="shared" si="52"/>
      </c>
      <c r="GD39" s="434">
        <f t="shared" si="53"/>
      </c>
      <c r="GE39" s="434">
        <f t="shared" si="54"/>
      </c>
      <c r="GF39" s="434">
        <f t="shared" si="55"/>
      </c>
      <c r="GG39" s="434">
        <f t="shared" si="56"/>
      </c>
      <c r="GH39" s="434">
        <f t="shared" si="57"/>
      </c>
      <c r="GI39" s="434">
        <f t="shared" si="58"/>
      </c>
      <c r="GJ39" s="434">
        <f t="shared" si="59"/>
      </c>
      <c r="GK39" s="434">
        <f t="shared" si="60"/>
      </c>
      <c r="GL39" s="434">
        <f t="shared" si="61"/>
      </c>
      <c r="GM39" s="434">
        <f t="shared" si="62"/>
      </c>
      <c r="GN39" s="434">
        <f t="shared" si="63"/>
      </c>
      <c r="GO39" s="434">
        <f t="shared" si="64"/>
      </c>
      <c r="GP39" s="434">
        <f t="shared" si="65"/>
      </c>
      <c r="GQ39" s="434">
        <f t="shared" si="66"/>
      </c>
      <c r="GR39" s="434">
        <f t="shared" si="67"/>
      </c>
      <c r="GS39" s="434">
        <f t="shared" si="68"/>
      </c>
      <c r="GT39" s="434">
        <f t="shared" si="69"/>
      </c>
      <c r="GU39" s="434">
        <f t="shared" si="70"/>
      </c>
      <c r="GV39" s="434">
        <f t="shared" si="71"/>
      </c>
      <c r="GW39" s="434">
        <f t="shared" si="72"/>
      </c>
      <c r="GX39" s="434">
        <f t="shared" si="73"/>
      </c>
      <c r="GY39" s="434">
        <f t="shared" si="74"/>
      </c>
      <c r="GZ39" s="434">
        <f t="shared" si="75"/>
      </c>
      <c r="HA39" s="434">
        <f t="shared" si="76"/>
      </c>
      <c r="HB39" s="434">
        <f t="shared" si="77"/>
      </c>
      <c r="HC39" s="434">
        <f t="shared" si="78"/>
      </c>
    </row>
    <row r="40" spans="4:211" ht="25.5">
      <c r="D40" s="360" t="s">
        <v>28</v>
      </c>
      <c r="E40" s="292" t="s">
        <v>378</v>
      </c>
      <c r="F40" s="229"/>
      <c r="J40" s="341"/>
      <c r="K40" s="237"/>
      <c r="L40" s="237"/>
      <c r="M40" s="341"/>
      <c r="N40" s="341"/>
      <c r="O40" s="342"/>
      <c r="P40" s="229"/>
      <c r="Q40" s="343">
        <v>1</v>
      </c>
      <c r="R40" s="344">
        <v>0</v>
      </c>
      <c r="S40" s="344">
        <v>0</v>
      </c>
      <c r="T40" s="229"/>
      <c r="U40" s="345"/>
      <c r="V40" s="345"/>
      <c r="W40" s="345"/>
      <c r="X40" s="382">
        <f t="shared" si="17"/>
      </c>
      <c r="Y40" s="223">
        <f t="shared" si="18"/>
      </c>
      <c r="Z40" s="382">
        <f t="shared" si="19"/>
      </c>
      <c r="AA40" s="286"/>
      <c r="AB40" s="229"/>
      <c r="AC40" s="187"/>
      <c r="AD40" s="187"/>
      <c r="AE40" s="187"/>
      <c r="AF40" s="187"/>
      <c r="AG40" s="187"/>
      <c r="AH40" s="187"/>
      <c r="AI40" s="187"/>
      <c r="AJ40" s="187"/>
      <c r="AK40" s="187"/>
      <c r="AL40" s="187"/>
      <c r="AM40" s="187"/>
      <c r="AN40" s="187"/>
      <c r="AO40" s="187"/>
      <c r="AP40" s="187"/>
      <c r="AQ40" s="187"/>
      <c r="AR40" s="187"/>
      <c r="AS40" s="187"/>
      <c r="AT40" s="187"/>
      <c r="AU40" s="342"/>
      <c r="AV40" s="229"/>
      <c r="AW40" s="187"/>
      <c r="AX40" s="187"/>
      <c r="AY40" s="187"/>
      <c r="AZ40" s="187"/>
      <c r="BA40" s="187"/>
      <c r="BB40" s="187"/>
      <c r="BC40" s="187"/>
      <c r="BD40" s="187"/>
      <c r="BE40" s="342"/>
      <c r="BF40" s="229"/>
      <c r="BG40" s="187"/>
      <c r="BH40" s="187"/>
      <c r="BI40" s="187"/>
      <c r="BJ40" s="187"/>
      <c r="BK40" s="187"/>
      <c r="BL40" s="187"/>
      <c r="BM40" s="187"/>
      <c r="BN40" s="187"/>
      <c r="BO40" s="187"/>
      <c r="BP40" s="187"/>
      <c r="BQ40" s="187"/>
      <c r="BR40" s="187"/>
      <c r="BS40" s="187"/>
      <c r="BT40" s="342"/>
      <c r="BU40" s="229"/>
      <c r="BV40" s="187"/>
      <c r="BW40" s="374"/>
      <c r="BX40" s="187"/>
      <c r="BY40" s="342"/>
      <c r="BZ40" s="229"/>
      <c r="CA40" s="187"/>
      <c r="CB40" s="374"/>
      <c r="CC40" s="229"/>
      <c r="CD40" s="187"/>
      <c r="CE40" s="187"/>
      <c r="CF40" s="187"/>
      <c r="CG40" s="342"/>
      <c r="CH40" s="229"/>
      <c r="CI40" s="187"/>
      <c r="CJ40" s="187"/>
      <c r="CK40" s="342"/>
      <c r="CL40" s="187"/>
      <c r="CM40" s="187"/>
      <c r="CN40" s="187"/>
      <c r="CO40" s="187"/>
      <c r="CP40" s="342"/>
      <c r="CQ40" s="187"/>
      <c r="CR40" s="187"/>
      <c r="CS40" s="187"/>
      <c r="CT40" s="187"/>
      <c r="CU40" s="187"/>
      <c r="CV40" s="187"/>
      <c r="CW40" s="342"/>
      <c r="CX40" s="187"/>
      <c r="CY40" s="187"/>
      <c r="CZ40" s="379"/>
      <c r="DA40" s="229"/>
      <c r="DB40" s="229"/>
      <c r="DC40" s="187"/>
      <c r="DD40" s="187"/>
      <c r="DE40" s="490"/>
      <c r="DF40" s="379"/>
      <c r="DG40" s="229"/>
      <c r="DH40" s="392"/>
      <c r="DI40" s="392"/>
      <c r="DJ40" s="392"/>
      <c r="DK40" s="392"/>
      <c r="DL40" s="392"/>
      <c r="DM40" s="392"/>
      <c r="DN40" s="392"/>
      <c r="DO40" s="392"/>
      <c r="DP40" s="392"/>
      <c r="DQ40" s="392"/>
      <c r="DR40" s="392"/>
      <c r="DS40" s="392"/>
      <c r="DT40" s="392"/>
      <c r="DU40" s="392"/>
      <c r="DV40" s="392"/>
      <c r="DW40" s="392"/>
      <c r="DX40" s="392"/>
      <c r="DY40" s="392"/>
      <c r="DZ40" s="392"/>
      <c r="EA40" s="392"/>
      <c r="EB40" s="392"/>
      <c r="EC40" s="392"/>
      <c r="ED40" s="392"/>
      <c r="EE40" s="392"/>
      <c r="EF40" s="392"/>
      <c r="EG40" s="392"/>
      <c r="EH40" s="392"/>
      <c r="EI40" s="392"/>
      <c r="EJ40" s="392"/>
      <c r="EK40" s="392"/>
      <c r="EL40" s="392"/>
      <c r="EM40" s="392"/>
      <c r="EN40" s="392"/>
      <c r="EO40" s="404">
        <f>IF(SUM(DH40:EN40)=0,"",SUM(DH40:EN40))</f>
      </c>
      <c r="EP40" s="374"/>
      <c r="EQ40" s="286"/>
      <c r="ER40" s="229"/>
      <c r="ET40" s="296"/>
      <c r="EV40" s="229"/>
      <c r="EW40" s="434">
        <f t="shared" si="20"/>
      </c>
      <c r="EX40" s="434">
        <f t="shared" si="21"/>
      </c>
      <c r="EY40" s="434">
        <f t="shared" si="22"/>
      </c>
      <c r="EZ40" s="434">
        <f t="shared" si="23"/>
      </c>
      <c r="FA40" s="434">
        <f t="shared" si="24"/>
      </c>
      <c r="FB40" s="434">
        <f t="shared" si="25"/>
      </c>
      <c r="FC40" s="434">
        <f t="shared" si="26"/>
      </c>
      <c r="FD40" s="434">
        <f t="shared" si="27"/>
      </c>
      <c r="FE40" s="434">
        <f t="shared" si="28"/>
      </c>
      <c r="FF40" s="434">
        <f t="shared" si="29"/>
      </c>
      <c r="FG40" s="434">
        <f t="shared" si="30"/>
      </c>
      <c r="FH40" s="434">
        <f t="shared" si="31"/>
      </c>
      <c r="FI40" s="434">
        <f t="shared" si="32"/>
      </c>
      <c r="FJ40" s="434">
        <f t="shared" si="33"/>
      </c>
      <c r="FK40" s="434">
        <f t="shared" si="34"/>
      </c>
      <c r="FL40" s="434">
        <f t="shared" si="35"/>
      </c>
      <c r="FM40" s="434">
        <f t="shared" si="36"/>
      </c>
      <c r="FN40" s="434">
        <f t="shared" si="37"/>
      </c>
      <c r="FO40" s="434">
        <f t="shared" si="38"/>
      </c>
      <c r="FP40" s="434">
        <f t="shared" si="39"/>
      </c>
      <c r="FQ40" s="434">
        <f t="shared" si="40"/>
      </c>
      <c r="FR40" s="434">
        <f t="shared" si="41"/>
      </c>
      <c r="FS40" s="434">
        <f t="shared" si="42"/>
      </c>
      <c r="FT40" s="434">
        <f t="shared" si="43"/>
      </c>
      <c r="FU40" s="434">
        <f t="shared" si="44"/>
      </c>
      <c r="FV40" s="434">
        <f t="shared" si="45"/>
      </c>
      <c r="FW40" s="434">
        <f t="shared" si="46"/>
      </c>
      <c r="FX40" s="434">
        <f t="shared" si="47"/>
      </c>
      <c r="FY40" s="434">
        <f t="shared" si="48"/>
      </c>
      <c r="FZ40" s="434">
        <f t="shared" si="49"/>
      </c>
      <c r="GA40" s="434">
        <f t="shared" si="50"/>
      </c>
      <c r="GB40" s="434">
        <f t="shared" si="51"/>
      </c>
      <c r="GC40" s="434">
        <f t="shared" si="52"/>
      </c>
      <c r="GD40" s="434">
        <f t="shared" si="53"/>
      </c>
      <c r="GE40" s="434">
        <f t="shared" si="54"/>
      </c>
      <c r="GF40" s="434">
        <f t="shared" si="55"/>
      </c>
      <c r="GG40" s="434">
        <f t="shared" si="56"/>
      </c>
      <c r="GH40" s="434">
        <f t="shared" si="57"/>
      </c>
      <c r="GI40" s="434">
        <f t="shared" si="58"/>
      </c>
      <c r="GJ40" s="434">
        <f t="shared" si="59"/>
      </c>
      <c r="GK40" s="434">
        <f t="shared" si="60"/>
      </c>
      <c r="GL40" s="434">
        <f t="shared" si="61"/>
      </c>
      <c r="GM40" s="434">
        <f t="shared" si="62"/>
      </c>
      <c r="GN40" s="434">
        <f t="shared" si="63"/>
      </c>
      <c r="GO40" s="434">
        <f t="shared" si="64"/>
      </c>
      <c r="GP40" s="434">
        <f t="shared" si="65"/>
      </c>
      <c r="GQ40" s="434">
        <f t="shared" si="66"/>
      </c>
      <c r="GR40" s="434">
        <f t="shared" si="67"/>
      </c>
      <c r="GS40" s="434">
        <f t="shared" si="68"/>
      </c>
      <c r="GT40" s="434">
        <f t="shared" si="69"/>
      </c>
      <c r="GU40" s="434">
        <f t="shared" si="70"/>
      </c>
      <c r="GV40" s="434">
        <f t="shared" si="71"/>
      </c>
      <c r="GW40" s="434">
        <f t="shared" si="72"/>
      </c>
      <c r="GX40" s="434">
        <f t="shared" si="73"/>
      </c>
      <c r="GY40" s="434">
        <f t="shared" si="74"/>
      </c>
      <c r="GZ40" s="434">
        <f t="shared" si="75"/>
      </c>
      <c r="HA40" s="434">
        <f t="shared" si="76"/>
      </c>
      <c r="HB40" s="434">
        <f t="shared" si="77"/>
      </c>
      <c r="HC40" s="434">
        <f t="shared" si="78"/>
      </c>
    </row>
    <row r="41" spans="4:211" ht="12.75">
      <c r="D41" s="360" t="s">
        <v>129</v>
      </c>
      <c r="E41" s="292" t="s">
        <v>378</v>
      </c>
      <c r="F41" s="228"/>
      <c r="J41" s="341"/>
      <c r="K41" s="237"/>
      <c r="L41" s="237"/>
      <c r="M41" s="341"/>
      <c r="N41" s="341"/>
      <c r="O41" s="346"/>
      <c r="P41" s="228"/>
      <c r="Q41" s="343">
        <v>1</v>
      </c>
      <c r="R41" s="343">
        <v>1</v>
      </c>
      <c r="S41" s="344">
        <v>0</v>
      </c>
      <c r="T41" s="228"/>
      <c r="U41" s="345"/>
      <c r="V41" s="345"/>
      <c r="W41" s="345"/>
      <c r="X41" s="382">
        <f t="shared" si="17"/>
      </c>
      <c r="Y41" s="223">
        <f t="shared" si="18"/>
      </c>
      <c r="Z41" s="382">
        <f t="shared" si="19"/>
      </c>
      <c r="AA41" s="286"/>
      <c r="AB41" s="228"/>
      <c r="AC41" s="187"/>
      <c r="AD41" s="187"/>
      <c r="AE41" s="187"/>
      <c r="AF41" s="187"/>
      <c r="AG41" s="187"/>
      <c r="AH41" s="187"/>
      <c r="AI41" s="187"/>
      <c r="AJ41" s="187"/>
      <c r="AK41" s="187"/>
      <c r="AL41" s="187"/>
      <c r="AM41" s="187"/>
      <c r="AN41" s="187"/>
      <c r="AO41" s="187"/>
      <c r="AP41" s="187"/>
      <c r="AQ41" s="187"/>
      <c r="AR41" s="187"/>
      <c r="AS41" s="187"/>
      <c r="AT41" s="187"/>
      <c r="AU41" s="342"/>
      <c r="AV41" s="228"/>
      <c r="AW41" s="187"/>
      <c r="AX41" s="187"/>
      <c r="AY41" s="187"/>
      <c r="AZ41" s="187"/>
      <c r="BA41" s="187"/>
      <c r="BB41" s="187"/>
      <c r="BC41" s="187"/>
      <c r="BD41" s="187"/>
      <c r="BE41" s="342"/>
      <c r="BF41" s="228"/>
      <c r="BG41" s="187"/>
      <c r="BH41" s="187"/>
      <c r="BI41" s="187"/>
      <c r="BJ41" s="187"/>
      <c r="BK41" s="187"/>
      <c r="BL41" s="187"/>
      <c r="BM41" s="187"/>
      <c r="BN41" s="187"/>
      <c r="BO41" s="187"/>
      <c r="BP41" s="187"/>
      <c r="BQ41" s="187"/>
      <c r="BR41" s="187"/>
      <c r="BS41" s="187"/>
      <c r="BT41" s="342"/>
      <c r="BU41" s="228"/>
      <c r="BV41" s="187"/>
      <c r="BW41" s="374"/>
      <c r="BX41" s="187"/>
      <c r="BY41" s="342"/>
      <c r="BZ41" s="228"/>
      <c r="CA41" s="187"/>
      <c r="CB41" s="374"/>
      <c r="CC41" s="229"/>
      <c r="CD41" s="187"/>
      <c r="CE41" s="187"/>
      <c r="CF41" s="187"/>
      <c r="CG41" s="342"/>
      <c r="CH41" s="228"/>
      <c r="CI41" s="187"/>
      <c r="CJ41" s="187"/>
      <c r="CK41" s="342"/>
      <c r="CL41" s="187"/>
      <c r="CM41" s="187"/>
      <c r="CN41" s="187"/>
      <c r="CO41" s="187"/>
      <c r="CP41" s="342"/>
      <c r="CQ41" s="187"/>
      <c r="CR41" s="187"/>
      <c r="CS41" s="187"/>
      <c r="CT41" s="187"/>
      <c r="CU41" s="187"/>
      <c r="CV41" s="187"/>
      <c r="CW41" s="342"/>
      <c r="CX41" s="187"/>
      <c r="CY41" s="187"/>
      <c r="CZ41" s="379"/>
      <c r="DA41" s="228"/>
      <c r="DB41" s="228"/>
      <c r="DC41" s="187"/>
      <c r="DD41" s="187"/>
      <c r="DE41" s="490"/>
      <c r="DF41" s="379"/>
      <c r="DG41" s="228"/>
      <c r="DH41" s="392"/>
      <c r="DI41" s="392"/>
      <c r="DJ41" s="392"/>
      <c r="DK41" s="392"/>
      <c r="DL41" s="392"/>
      <c r="DM41" s="392"/>
      <c r="DN41" s="392"/>
      <c r="DO41" s="392"/>
      <c r="DP41" s="392"/>
      <c r="DQ41" s="392"/>
      <c r="DR41" s="392"/>
      <c r="DS41" s="392"/>
      <c r="DT41" s="392"/>
      <c r="DU41" s="392"/>
      <c r="DV41" s="392"/>
      <c r="DW41" s="392"/>
      <c r="DX41" s="392"/>
      <c r="DY41" s="392"/>
      <c r="DZ41" s="392"/>
      <c r="EA41" s="392"/>
      <c r="EB41" s="392"/>
      <c r="EC41" s="392"/>
      <c r="ED41" s="392"/>
      <c r="EE41" s="392"/>
      <c r="EF41" s="392"/>
      <c r="EG41" s="392"/>
      <c r="EH41" s="392"/>
      <c r="EI41" s="392"/>
      <c r="EJ41" s="392"/>
      <c r="EK41" s="392"/>
      <c r="EL41" s="392"/>
      <c r="EM41" s="392"/>
      <c r="EN41" s="392"/>
      <c r="EO41" s="404">
        <f>IF(SUM(DH41:EN41)=0,"",SUM(DH41:EN41))</f>
      </c>
      <c r="EP41" s="374"/>
      <c r="EQ41" s="286"/>
      <c r="ER41" s="228"/>
      <c r="ET41" s="296"/>
      <c r="EV41" s="228"/>
      <c r="EW41" s="434">
        <f t="shared" si="20"/>
      </c>
      <c r="EX41" s="434">
        <f t="shared" si="21"/>
      </c>
      <c r="EY41" s="434">
        <f t="shared" si="22"/>
      </c>
      <c r="EZ41" s="434">
        <f t="shared" si="23"/>
      </c>
      <c r="FA41" s="434">
        <f t="shared" si="24"/>
      </c>
      <c r="FB41" s="434">
        <f t="shared" si="25"/>
      </c>
      <c r="FC41" s="434">
        <f t="shared" si="26"/>
      </c>
      <c r="FD41" s="434">
        <f t="shared" si="27"/>
      </c>
      <c r="FE41" s="434">
        <f t="shared" si="28"/>
      </c>
      <c r="FF41" s="434">
        <f t="shared" si="29"/>
      </c>
      <c r="FG41" s="434">
        <f t="shared" si="30"/>
      </c>
      <c r="FH41" s="434">
        <f t="shared" si="31"/>
      </c>
      <c r="FI41" s="434">
        <f t="shared" si="32"/>
      </c>
      <c r="FJ41" s="434">
        <f t="shared" si="33"/>
      </c>
      <c r="FK41" s="434">
        <f t="shared" si="34"/>
      </c>
      <c r="FL41" s="434">
        <f t="shared" si="35"/>
      </c>
      <c r="FM41" s="434">
        <f t="shared" si="36"/>
      </c>
      <c r="FN41" s="434">
        <f t="shared" si="37"/>
      </c>
      <c r="FO41" s="434">
        <f t="shared" si="38"/>
      </c>
      <c r="FP41" s="434">
        <f t="shared" si="39"/>
      </c>
      <c r="FQ41" s="434">
        <f t="shared" si="40"/>
      </c>
      <c r="FR41" s="434">
        <f t="shared" si="41"/>
      </c>
      <c r="FS41" s="434">
        <f t="shared" si="42"/>
      </c>
      <c r="FT41" s="434">
        <f t="shared" si="43"/>
      </c>
      <c r="FU41" s="434">
        <f t="shared" si="44"/>
      </c>
      <c r="FV41" s="434">
        <f t="shared" si="45"/>
      </c>
      <c r="FW41" s="434">
        <f t="shared" si="46"/>
      </c>
      <c r="FX41" s="434">
        <f t="shared" si="47"/>
      </c>
      <c r="FY41" s="434">
        <f t="shared" si="48"/>
      </c>
      <c r="FZ41" s="434">
        <f t="shared" si="49"/>
      </c>
      <c r="GA41" s="434">
        <f t="shared" si="50"/>
      </c>
      <c r="GB41" s="434">
        <f t="shared" si="51"/>
      </c>
      <c r="GC41" s="434">
        <f t="shared" si="52"/>
      </c>
      <c r="GD41" s="434">
        <f t="shared" si="53"/>
      </c>
      <c r="GE41" s="434">
        <f t="shared" si="54"/>
      </c>
      <c r="GF41" s="434">
        <f t="shared" si="55"/>
      </c>
      <c r="GG41" s="434">
        <f t="shared" si="56"/>
      </c>
      <c r="GH41" s="434">
        <f t="shared" si="57"/>
      </c>
      <c r="GI41" s="434">
        <f t="shared" si="58"/>
      </c>
      <c r="GJ41" s="434">
        <f t="shared" si="59"/>
      </c>
      <c r="GK41" s="434">
        <f t="shared" si="60"/>
      </c>
      <c r="GL41" s="434">
        <f t="shared" si="61"/>
      </c>
      <c r="GM41" s="434">
        <f t="shared" si="62"/>
      </c>
      <c r="GN41" s="434">
        <f t="shared" si="63"/>
      </c>
      <c r="GO41" s="434">
        <f t="shared" si="64"/>
      </c>
      <c r="GP41" s="434">
        <f t="shared" si="65"/>
      </c>
      <c r="GQ41" s="434">
        <f t="shared" si="66"/>
      </c>
      <c r="GR41" s="434">
        <f t="shared" si="67"/>
      </c>
      <c r="GS41" s="434">
        <f t="shared" si="68"/>
      </c>
      <c r="GT41" s="434">
        <f t="shared" si="69"/>
      </c>
      <c r="GU41" s="434">
        <f t="shared" si="70"/>
      </c>
      <c r="GV41" s="434">
        <f t="shared" si="71"/>
      </c>
      <c r="GW41" s="434">
        <f t="shared" si="72"/>
      </c>
      <c r="GX41" s="434">
        <f t="shared" si="73"/>
      </c>
      <c r="GY41" s="434">
        <f t="shared" si="74"/>
      </c>
      <c r="GZ41" s="434">
        <f t="shared" si="75"/>
      </c>
      <c r="HA41" s="434">
        <f t="shared" si="76"/>
      </c>
      <c r="HB41" s="434">
        <f t="shared" si="77"/>
      </c>
      <c r="HC41" s="434">
        <f t="shared" si="78"/>
      </c>
    </row>
    <row r="42" spans="4:211" ht="12.75">
      <c r="D42" s="360" t="s">
        <v>114</v>
      </c>
      <c r="E42" s="292" t="s">
        <v>378</v>
      </c>
      <c r="F42" s="229"/>
      <c r="J42" s="341"/>
      <c r="K42" s="237"/>
      <c r="L42" s="237"/>
      <c r="M42" s="341"/>
      <c r="N42" s="341"/>
      <c r="O42" s="342"/>
      <c r="P42" s="229"/>
      <c r="Q42" s="343">
        <v>1</v>
      </c>
      <c r="R42" s="343">
        <v>2</v>
      </c>
      <c r="S42" s="344">
        <v>0</v>
      </c>
      <c r="T42" s="229"/>
      <c r="U42" s="345"/>
      <c r="V42" s="345"/>
      <c r="W42" s="345"/>
      <c r="X42" s="382">
        <f t="shared" si="17"/>
      </c>
      <c r="Y42" s="223">
        <f t="shared" si="18"/>
      </c>
      <c r="Z42" s="382">
        <f t="shared" si="19"/>
      </c>
      <c r="AA42" s="286"/>
      <c r="AB42" s="229"/>
      <c r="AC42" s="187"/>
      <c r="AD42" s="187"/>
      <c r="AE42" s="187"/>
      <c r="AF42" s="187"/>
      <c r="AG42" s="187"/>
      <c r="AH42" s="187"/>
      <c r="AI42" s="187"/>
      <c r="AJ42" s="187"/>
      <c r="AK42" s="187"/>
      <c r="AL42" s="187"/>
      <c r="AM42" s="187"/>
      <c r="AN42" s="187"/>
      <c r="AO42" s="187"/>
      <c r="AP42" s="187"/>
      <c r="AQ42" s="187"/>
      <c r="AR42" s="187"/>
      <c r="AS42" s="187"/>
      <c r="AT42" s="187"/>
      <c r="AU42" s="342"/>
      <c r="AV42" s="229"/>
      <c r="AW42" s="187"/>
      <c r="AX42" s="187"/>
      <c r="AY42" s="187"/>
      <c r="AZ42" s="187"/>
      <c r="BA42" s="187"/>
      <c r="BB42" s="187"/>
      <c r="BC42" s="187"/>
      <c r="BD42" s="187"/>
      <c r="BE42" s="342"/>
      <c r="BF42" s="229"/>
      <c r="BG42" s="187"/>
      <c r="BH42" s="187"/>
      <c r="BI42" s="187"/>
      <c r="BJ42" s="187"/>
      <c r="BK42" s="187"/>
      <c r="BL42" s="187"/>
      <c r="BM42" s="187"/>
      <c r="BN42" s="187"/>
      <c r="BO42" s="187"/>
      <c r="BP42" s="187"/>
      <c r="BQ42" s="187"/>
      <c r="BR42" s="187"/>
      <c r="BS42" s="187"/>
      <c r="BT42" s="342"/>
      <c r="BU42" s="229"/>
      <c r="BV42" s="187"/>
      <c r="BW42" s="374"/>
      <c r="BX42" s="187"/>
      <c r="BY42" s="342"/>
      <c r="BZ42" s="229"/>
      <c r="CA42" s="187"/>
      <c r="CB42" s="374"/>
      <c r="CC42" s="229"/>
      <c r="CD42" s="187"/>
      <c r="CE42" s="187"/>
      <c r="CF42" s="187"/>
      <c r="CG42" s="342"/>
      <c r="CH42" s="229"/>
      <c r="CI42" s="187"/>
      <c r="CJ42" s="187"/>
      <c r="CK42" s="342"/>
      <c r="CL42" s="187"/>
      <c r="CM42" s="187"/>
      <c r="CN42" s="187"/>
      <c r="CO42" s="187"/>
      <c r="CP42" s="342"/>
      <c r="CQ42" s="187"/>
      <c r="CR42" s="187"/>
      <c r="CS42" s="187"/>
      <c r="CT42" s="187"/>
      <c r="CU42" s="187"/>
      <c r="CV42" s="187"/>
      <c r="CW42" s="342"/>
      <c r="CX42" s="187"/>
      <c r="CY42" s="187"/>
      <c r="CZ42" s="379"/>
      <c r="DA42" s="229"/>
      <c r="DB42" s="229"/>
      <c r="DC42" s="187"/>
      <c r="DD42" s="187"/>
      <c r="DE42" s="490"/>
      <c r="DF42" s="379"/>
      <c r="DG42" s="229"/>
      <c r="DH42" s="392"/>
      <c r="DI42" s="392"/>
      <c r="DJ42" s="392"/>
      <c r="DK42" s="392"/>
      <c r="DL42" s="392"/>
      <c r="DM42" s="392"/>
      <c r="DN42" s="392"/>
      <c r="DO42" s="392"/>
      <c r="DP42" s="392"/>
      <c r="DQ42" s="392"/>
      <c r="DR42" s="392"/>
      <c r="DS42" s="392"/>
      <c r="DT42" s="392"/>
      <c r="DU42" s="392"/>
      <c r="DV42" s="392"/>
      <c r="DW42" s="392"/>
      <c r="DX42" s="392"/>
      <c r="DY42" s="392"/>
      <c r="DZ42" s="392"/>
      <c r="EA42" s="392"/>
      <c r="EB42" s="392"/>
      <c r="EC42" s="392"/>
      <c r="ED42" s="392"/>
      <c r="EE42" s="392"/>
      <c r="EF42" s="392"/>
      <c r="EG42" s="392"/>
      <c r="EH42" s="392"/>
      <c r="EI42" s="392"/>
      <c r="EJ42" s="392"/>
      <c r="EK42" s="392"/>
      <c r="EL42" s="392"/>
      <c r="EM42" s="392"/>
      <c r="EN42" s="392"/>
      <c r="EO42" s="404">
        <f>IF(SUM(DH42:EN42)=0,"",SUM(DH42:EN42))</f>
      </c>
      <c r="EP42" s="374"/>
      <c r="EQ42" s="286"/>
      <c r="ER42" s="229"/>
      <c r="ET42" s="296"/>
      <c r="EV42" s="229"/>
      <c r="EW42" s="434">
        <f t="shared" si="20"/>
      </c>
      <c r="EX42" s="434">
        <f t="shared" si="21"/>
      </c>
      <c r="EY42" s="434">
        <f t="shared" si="22"/>
      </c>
      <c r="EZ42" s="434">
        <f t="shared" si="23"/>
      </c>
      <c r="FA42" s="434">
        <f t="shared" si="24"/>
      </c>
      <c r="FB42" s="434">
        <f t="shared" si="25"/>
      </c>
      <c r="FC42" s="434">
        <f t="shared" si="26"/>
      </c>
      <c r="FD42" s="434">
        <f t="shared" si="27"/>
      </c>
      <c r="FE42" s="434">
        <f t="shared" si="28"/>
      </c>
      <c r="FF42" s="434">
        <f t="shared" si="29"/>
      </c>
      <c r="FG42" s="434">
        <f t="shared" si="30"/>
      </c>
      <c r="FH42" s="434">
        <f t="shared" si="31"/>
      </c>
      <c r="FI42" s="434">
        <f t="shared" si="32"/>
      </c>
      <c r="FJ42" s="434">
        <f t="shared" si="33"/>
      </c>
      <c r="FK42" s="434">
        <f t="shared" si="34"/>
      </c>
      <c r="FL42" s="434">
        <f t="shared" si="35"/>
      </c>
      <c r="FM42" s="434">
        <f t="shared" si="36"/>
      </c>
      <c r="FN42" s="434">
        <f t="shared" si="37"/>
      </c>
      <c r="FO42" s="434">
        <f t="shared" si="38"/>
      </c>
      <c r="FP42" s="434">
        <f t="shared" si="39"/>
      </c>
      <c r="FQ42" s="434">
        <f t="shared" si="40"/>
      </c>
      <c r="FR42" s="434">
        <f t="shared" si="41"/>
      </c>
      <c r="FS42" s="434">
        <f t="shared" si="42"/>
      </c>
      <c r="FT42" s="434">
        <f t="shared" si="43"/>
      </c>
      <c r="FU42" s="434">
        <f t="shared" si="44"/>
      </c>
      <c r="FV42" s="434">
        <f t="shared" si="45"/>
      </c>
      <c r="FW42" s="434">
        <f t="shared" si="46"/>
      </c>
      <c r="FX42" s="434">
        <f t="shared" si="47"/>
      </c>
      <c r="FY42" s="434">
        <f t="shared" si="48"/>
      </c>
      <c r="FZ42" s="434">
        <f t="shared" si="49"/>
      </c>
      <c r="GA42" s="434">
        <f t="shared" si="50"/>
      </c>
      <c r="GB42" s="434">
        <f t="shared" si="51"/>
      </c>
      <c r="GC42" s="434">
        <f t="shared" si="52"/>
      </c>
      <c r="GD42" s="434">
        <f t="shared" si="53"/>
      </c>
      <c r="GE42" s="434">
        <f t="shared" si="54"/>
      </c>
      <c r="GF42" s="434">
        <f t="shared" si="55"/>
      </c>
      <c r="GG42" s="434">
        <f t="shared" si="56"/>
      </c>
      <c r="GH42" s="434">
        <f t="shared" si="57"/>
      </c>
      <c r="GI42" s="434">
        <f t="shared" si="58"/>
      </c>
      <c r="GJ42" s="434">
        <f t="shared" si="59"/>
      </c>
      <c r="GK42" s="434">
        <f t="shared" si="60"/>
      </c>
      <c r="GL42" s="434">
        <f t="shared" si="61"/>
      </c>
      <c r="GM42" s="434">
        <f t="shared" si="62"/>
      </c>
      <c r="GN42" s="434">
        <f t="shared" si="63"/>
      </c>
      <c r="GO42" s="434">
        <f t="shared" si="64"/>
      </c>
      <c r="GP42" s="434">
        <f t="shared" si="65"/>
      </c>
      <c r="GQ42" s="434">
        <f t="shared" si="66"/>
      </c>
      <c r="GR42" s="434">
        <f t="shared" si="67"/>
      </c>
      <c r="GS42" s="434">
        <f t="shared" si="68"/>
      </c>
      <c r="GT42" s="434">
        <f t="shared" si="69"/>
      </c>
      <c r="GU42" s="434">
        <f t="shared" si="70"/>
      </c>
      <c r="GV42" s="434">
        <f t="shared" si="71"/>
      </c>
      <c r="GW42" s="434">
        <f t="shared" si="72"/>
      </c>
      <c r="GX42" s="434">
        <f t="shared" si="73"/>
      </c>
      <c r="GY42" s="434">
        <f t="shared" si="74"/>
      </c>
      <c r="GZ42" s="434">
        <f t="shared" si="75"/>
      </c>
      <c r="HA42" s="434">
        <f t="shared" si="76"/>
      </c>
      <c r="HB42" s="434">
        <f t="shared" si="77"/>
      </c>
      <c r="HC42" s="434">
        <f t="shared" si="78"/>
      </c>
    </row>
    <row r="43" spans="2:211" ht="39">
      <c r="B43" s="536" t="s">
        <v>842</v>
      </c>
      <c r="D43" s="473" t="s">
        <v>218</v>
      </c>
      <c r="E43" s="292" t="s">
        <v>378</v>
      </c>
      <c r="F43" s="229"/>
      <c r="G43" s="353">
        <v>1</v>
      </c>
      <c r="H43" s="353">
        <v>1</v>
      </c>
      <c r="I43" s="355">
        <v>1</v>
      </c>
      <c r="J43" s="349">
        <v>1</v>
      </c>
      <c r="K43" s="354" t="s">
        <v>675</v>
      </c>
      <c r="L43" s="502" t="s">
        <v>676</v>
      </c>
      <c r="M43" s="349"/>
      <c r="N43" s="349">
        <v>15</v>
      </c>
      <c r="O43" s="342"/>
      <c r="P43" s="229"/>
      <c r="Q43" s="344">
        <v>0</v>
      </c>
      <c r="R43" s="351">
        <v>2</v>
      </c>
      <c r="S43" s="344">
        <v>0</v>
      </c>
      <c r="T43" s="229"/>
      <c r="U43" s="345">
        <v>4900</v>
      </c>
      <c r="V43" s="399">
        <v>50</v>
      </c>
      <c r="W43" s="345">
        <v>0</v>
      </c>
      <c r="X43" s="382">
        <f t="shared" si="17"/>
      </c>
      <c r="Y43" s="223">
        <f t="shared" si="18"/>
        <v>0.01020408163265306</v>
      </c>
      <c r="Z43" s="382">
        <f t="shared" si="19"/>
        <v>35</v>
      </c>
      <c r="AA43" s="357" t="s">
        <v>677</v>
      </c>
      <c r="AB43" s="229"/>
      <c r="AC43" s="187"/>
      <c r="AD43" s="187"/>
      <c r="AE43" s="187"/>
      <c r="AF43" s="187"/>
      <c r="AG43" s="187"/>
      <c r="AH43" s="187"/>
      <c r="AI43" s="187"/>
      <c r="AJ43" s="187"/>
      <c r="AK43" s="187"/>
      <c r="AL43" s="187"/>
      <c r="AM43" s="187"/>
      <c r="AN43" s="187"/>
      <c r="AO43" s="187"/>
      <c r="AP43" s="187"/>
      <c r="AQ43" s="187"/>
      <c r="AR43" s="187"/>
      <c r="AS43" s="187"/>
      <c r="AT43" s="187"/>
      <c r="AU43" s="342"/>
      <c r="AV43" s="229"/>
      <c r="AW43" s="187">
        <v>1</v>
      </c>
      <c r="AX43" s="187"/>
      <c r="AY43" s="187"/>
      <c r="AZ43" s="187"/>
      <c r="BA43" s="187"/>
      <c r="BB43" s="187"/>
      <c r="BC43" s="503">
        <v>1</v>
      </c>
      <c r="BD43" s="187"/>
      <c r="BE43" s="342"/>
      <c r="BF43" s="229"/>
      <c r="BG43" s="187"/>
      <c r="BH43" s="187"/>
      <c r="BI43" s="187"/>
      <c r="BJ43" s="187"/>
      <c r="BK43" s="187"/>
      <c r="BL43" s="187"/>
      <c r="BM43" s="187"/>
      <c r="BN43" s="187"/>
      <c r="BO43" s="187"/>
      <c r="BP43" s="187"/>
      <c r="BQ43" s="187"/>
      <c r="BR43" s="187"/>
      <c r="BS43" s="400">
        <v>0</v>
      </c>
      <c r="BT43" s="342"/>
      <c r="BU43" s="229"/>
      <c r="BV43" s="400">
        <v>0</v>
      </c>
      <c r="BW43" s="374"/>
      <c r="BX43" s="187"/>
      <c r="BY43" s="342"/>
      <c r="BZ43" s="229"/>
      <c r="CA43" s="187"/>
      <c r="CB43" s="374"/>
      <c r="CC43" s="229"/>
      <c r="CD43" s="187"/>
      <c r="CE43" s="385">
        <v>1</v>
      </c>
      <c r="CF43" s="187"/>
      <c r="CG43" s="342"/>
      <c r="CH43" s="229"/>
      <c r="CI43" s="191">
        <v>0</v>
      </c>
      <c r="CJ43" s="191">
        <v>0</v>
      </c>
      <c r="CK43" s="342"/>
      <c r="CL43" s="191">
        <v>0</v>
      </c>
      <c r="CM43" s="191">
        <v>0</v>
      </c>
      <c r="CN43" s="191">
        <v>0</v>
      </c>
      <c r="CO43" s="191">
        <v>0</v>
      </c>
      <c r="CP43" s="342"/>
      <c r="CQ43" s="191">
        <v>0</v>
      </c>
      <c r="CR43" s="191">
        <v>0</v>
      </c>
      <c r="CS43" s="191">
        <v>0</v>
      </c>
      <c r="CT43" s="191">
        <v>0</v>
      </c>
      <c r="CU43" s="191">
        <v>0</v>
      </c>
      <c r="CV43" s="191">
        <v>0</v>
      </c>
      <c r="CW43" s="342"/>
      <c r="CX43" s="187"/>
      <c r="CY43" s="403">
        <v>1</v>
      </c>
      <c r="CZ43" s="379"/>
      <c r="DA43" s="229"/>
      <c r="DB43" s="229"/>
      <c r="DC43" s="389">
        <v>1</v>
      </c>
      <c r="DD43" s="187"/>
      <c r="DE43" s="490"/>
      <c r="DF43" s="509" t="s">
        <v>678</v>
      </c>
      <c r="DG43" s="229"/>
      <c r="DH43" s="394">
        <v>1</v>
      </c>
      <c r="DI43" s="395">
        <v>1</v>
      </c>
      <c r="DJ43" s="392"/>
      <c r="DK43" s="392"/>
      <c r="DL43" s="392"/>
      <c r="DM43" s="392"/>
      <c r="DN43" s="392"/>
      <c r="DO43" s="394">
        <v>1</v>
      </c>
      <c r="DP43" s="395">
        <v>1</v>
      </c>
      <c r="DQ43" s="396">
        <v>1</v>
      </c>
      <c r="DR43" s="392"/>
      <c r="DS43" s="392"/>
      <c r="DT43" s="392"/>
      <c r="DU43" s="392"/>
      <c r="DV43" s="396">
        <v>1</v>
      </c>
      <c r="DW43" s="394">
        <v>1</v>
      </c>
      <c r="DX43" s="392"/>
      <c r="DY43" s="394">
        <v>1</v>
      </c>
      <c r="DZ43" s="392"/>
      <c r="EA43" s="396">
        <v>1</v>
      </c>
      <c r="EB43" s="392"/>
      <c r="EC43" s="395">
        <v>1</v>
      </c>
      <c r="ED43" s="394">
        <v>1</v>
      </c>
      <c r="EE43" s="392"/>
      <c r="EF43" s="392"/>
      <c r="EG43" s="394">
        <v>1</v>
      </c>
      <c r="EH43" s="392"/>
      <c r="EI43" s="392"/>
      <c r="EJ43" s="392"/>
      <c r="EK43" s="392"/>
      <c r="EL43" s="392"/>
      <c r="EM43" s="394">
        <v>1</v>
      </c>
      <c r="EN43" s="392"/>
      <c r="EO43" s="404">
        <f>IF(SUM(DH43:EN43)=0,"",SUM(DH43:EN43))</f>
        <v>13</v>
      </c>
      <c r="EP43" s="374"/>
      <c r="EQ43" s="286"/>
      <c r="ER43" s="229"/>
      <c r="ET43" s="296"/>
      <c r="EV43" s="229"/>
      <c r="EW43" s="434">
        <f t="shared" si="20"/>
      </c>
      <c r="EX43" s="434">
        <f t="shared" si="21"/>
      </c>
      <c r="EY43" s="434">
        <f t="shared" si="22"/>
      </c>
      <c r="EZ43" s="434">
        <f t="shared" si="23"/>
      </c>
      <c r="FA43" s="434">
        <f t="shared" si="24"/>
      </c>
      <c r="FB43" s="434">
        <f t="shared" si="25"/>
      </c>
      <c r="FC43" s="434">
        <f t="shared" si="26"/>
      </c>
      <c r="FD43" s="434">
        <f t="shared" si="27"/>
      </c>
      <c r="FE43" s="434">
        <f t="shared" si="28"/>
      </c>
      <c r="FF43" s="434">
        <f t="shared" si="29"/>
      </c>
      <c r="FG43" s="434">
        <f t="shared" si="30"/>
      </c>
      <c r="FH43" s="434">
        <f t="shared" si="31"/>
      </c>
      <c r="FI43" s="434">
        <f t="shared" si="32"/>
      </c>
      <c r="FJ43" s="434">
        <f t="shared" si="33"/>
      </c>
      <c r="FK43" s="434">
        <f t="shared" si="34"/>
      </c>
      <c r="FL43" s="434">
        <f t="shared" si="35"/>
      </c>
      <c r="FM43" s="434">
        <f t="shared" si="36"/>
      </c>
      <c r="FN43" s="434">
        <f t="shared" si="37"/>
      </c>
      <c r="FO43" s="434">
        <f t="shared" si="38"/>
      </c>
      <c r="FP43" s="434">
        <f t="shared" si="39"/>
      </c>
      <c r="FQ43" s="434">
        <f t="shared" si="40"/>
        <v>0</v>
      </c>
      <c r="FR43" s="434">
        <f t="shared" si="41"/>
      </c>
      <c r="FS43" s="434">
        <f t="shared" si="42"/>
      </c>
      <c r="FT43" s="434">
        <f t="shared" si="43"/>
      </c>
      <c r="FU43" s="434">
        <f t="shared" si="44"/>
      </c>
      <c r="FV43" s="434">
        <f t="shared" si="45"/>
      </c>
      <c r="FW43" s="434">
        <f t="shared" si="46"/>
        <v>0</v>
      </c>
      <c r="FX43" s="434">
        <f t="shared" si="47"/>
      </c>
      <c r="FY43" s="434">
        <f t="shared" si="48"/>
      </c>
      <c r="FZ43" s="434">
        <f t="shared" si="49"/>
      </c>
      <c r="GA43" s="434">
        <f t="shared" si="50"/>
      </c>
      <c r="GB43" s="434">
        <f t="shared" si="51"/>
      </c>
      <c r="GC43" s="434">
        <f t="shared" si="52"/>
      </c>
      <c r="GD43" s="434">
        <f t="shared" si="53"/>
      </c>
      <c r="GE43" s="434">
        <f t="shared" si="54"/>
      </c>
      <c r="GF43" s="434">
        <f t="shared" si="55"/>
      </c>
      <c r="GG43" s="434">
        <f t="shared" si="56"/>
      </c>
      <c r="GH43" s="434">
        <f t="shared" si="57"/>
      </c>
      <c r="GI43" s="434">
        <f t="shared" si="58"/>
      </c>
      <c r="GJ43" s="434">
        <f t="shared" si="59"/>
      </c>
      <c r="GK43" s="434">
        <f t="shared" si="60"/>
      </c>
      <c r="GL43" s="434">
        <f t="shared" si="61"/>
      </c>
      <c r="GM43" s="434">
        <f t="shared" si="62"/>
        <v>0</v>
      </c>
      <c r="GN43" s="434">
        <f t="shared" si="63"/>
      </c>
      <c r="GO43" s="434">
        <f t="shared" si="64"/>
      </c>
      <c r="GP43" s="434">
        <f t="shared" si="65"/>
        <v>0</v>
      </c>
      <c r="GQ43" s="434">
        <f t="shared" si="66"/>
      </c>
      <c r="GR43" s="434">
        <f t="shared" si="67"/>
      </c>
      <c r="GS43" s="434">
        <f t="shared" si="68"/>
      </c>
      <c r="GT43" s="434">
        <f t="shared" si="69"/>
      </c>
      <c r="GU43" s="434">
        <f t="shared" si="70"/>
      </c>
      <c r="GV43" s="434">
        <f t="shared" si="71"/>
      </c>
      <c r="GW43" s="434">
        <f t="shared" si="72"/>
      </c>
      <c r="GX43" s="434">
        <f t="shared" si="73"/>
      </c>
      <c r="GY43" s="434">
        <f t="shared" si="74"/>
        <v>0</v>
      </c>
      <c r="GZ43" s="434">
        <f t="shared" si="75"/>
      </c>
      <c r="HA43" s="434">
        <f t="shared" si="76"/>
      </c>
      <c r="HB43" s="434">
        <f t="shared" si="77"/>
      </c>
      <c r="HC43" s="434">
        <f t="shared" si="78"/>
        <v>0</v>
      </c>
    </row>
    <row r="44" spans="4:211" ht="12.75">
      <c r="D44" s="360" t="s">
        <v>27</v>
      </c>
      <c r="E44" s="292" t="s">
        <v>378</v>
      </c>
      <c r="F44" s="229"/>
      <c r="J44" s="341"/>
      <c r="K44" s="237"/>
      <c r="L44" s="501"/>
      <c r="M44" s="341"/>
      <c r="N44" s="341"/>
      <c r="O44" s="342"/>
      <c r="P44" s="229"/>
      <c r="Q44" s="343">
        <v>1</v>
      </c>
      <c r="R44" s="344">
        <v>0</v>
      </c>
      <c r="S44" s="344">
        <v>0</v>
      </c>
      <c r="T44" s="229"/>
      <c r="U44" s="345"/>
      <c r="V44" s="361"/>
      <c r="W44" s="345"/>
      <c r="X44" s="382">
        <f t="shared" si="17"/>
      </c>
      <c r="Y44" s="223">
        <f t="shared" si="18"/>
      </c>
      <c r="Z44" s="382">
        <f t="shared" si="19"/>
      </c>
      <c r="AA44" s="286"/>
      <c r="AB44" s="229"/>
      <c r="AC44" s="187"/>
      <c r="AD44" s="187"/>
      <c r="AE44" s="187"/>
      <c r="AF44" s="187"/>
      <c r="AG44" s="187"/>
      <c r="AH44" s="187"/>
      <c r="AI44" s="187"/>
      <c r="AJ44" s="187"/>
      <c r="AK44" s="187"/>
      <c r="AL44" s="187"/>
      <c r="AM44" s="187"/>
      <c r="AN44" s="187"/>
      <c r="AO44" s="187"/>
      <c r="AP44" s="187"/>
      <c r="AQ44" s="187"/>
      <c r="AR44" s="187"/>
      <c r="AS44" s="187"/>
      <c r="AT44" s="187"/>
      <c r="AU44" s="342"/>
      <c r="AV44" s="229"/>
      <c r="AW44" s="187"/>
      <c r="AX44" s="187"/>
      <c r="AY44" s="187"/>
      <c r="AZ44" s="187"/>
      <c r="BA44" s="187"/>
      <c r="BB44" s="187"/>
      <c r="BC44" s="187"/>
      <c r="BD44" s="187"/>
      <c r="BE44" s="342"/>
      <c r="BF44" s="229"/>
      <c r="BG44" s="187"/>
      <c r="BH44" s="187"/>
      <c r="BI44" s="187"/>
      <c r="BJ44" s="187"/>
      <c r="BK44" s="187"/>
      <c r="BL44" s="187"/>
      <c r="BM44" s="187"/>
      <c r="BN44" s="187"/>
      <c r="BO44" s="187"/>
      <c r="BP44" s="187"/>
      <c r="BQ44" s="187"/>
      <c r="BR44" s="187"/>
      <c r="BS44" s="187"/>
      <c r="BT44" s="342"/>
      <c r="BU44" s="229"/>
      <c r="BV44" s="187"/>
      <c r="BW44" s="374"/>
      <c r="BX44" s="187"/>
      <c r="BY44" s="342"/>
      <c r="BZ44" s="229"/>
      <c r="CA44" s="187"/>
      <c r="CB44" s="374"/>
      <c r="CC44" s="229"/>
      <c r="CD44" s="187"/>
      <c r="CE44" s="187"/>
      <c r="CF44" s="187"/>
      <c r="CG44" s="342"/>
      <c r="CH44" s="229"/>
      <c r="CI44" s="187"/>
      <c r="CJ44" s="187"/>
      <c r="CK44" s="342"/>
      <c r="CL44" s="187"/>
      <c r="CM44" s="187"/>
      <c r="CN44" s="187"/>
      <c r="CO44" s="187"/>
      <c r="CP44" s="342"/>
      <c r="CQ44" s="187"/>
      <c r="CR44" s="187"/>
      <c r="CS44" s="187"/>
      <c r="CT44" s="187"/>
      <c r="CU44" s="187"/>
      <c r="CV44" s="187"/>
      <c r="CW44" s="342"/>
      <c r="CX44" s="187"/>
      <c r="CY44" s="187"/>
      <c r="CZ44" s="379"/>
      <c r="DA44" s="229"/>
      <c r="DB44" s="229"/>
      <c r="DC44" s="187"/>
      <c r="DD44" s="187"/>
      <c r="DE44" s="490"/>
      <c r="DF44" s="379"/>
      <c r="DG44" s="229"/>
      <c r="DH44" s="392"/>
      <c r="DI44" s="392"/>
      <c r="DJ44" s="392"/>
      <c r="DK44" s="392"/>
      <c r="DL44" s="392"/>
      <c r="DM44" s="392"/>
      <c r="DN44" s="392"/>
      <c r="DO44" s="392"/>
      <c r="DP44" s="392"/>
      <c r="DQ44" s="392"/>
      <c r="DR44" s="392"/>
      <c r="DS44" s="392"/>
      <c r="DT44" s="392"/>
      <c r="DU44" s="392"/>
      <c r="DV44" s="392"/>
      <c r="DW44" s="392"/>
      <c r="DX44" s="392"/>
      <c r="DY44" s="392"/>
      <c r="DZ44" s="392"/>
      <c r="EA44" s="392"/>
      <c r="EB44" s="392"/>
      <c r="EC44" s="392"/>
      <c r="ED44" s="392"/>
      <c r="EE44" s="392"/>
      <c r="EF44" s="392"/>
      <c r="EG44" s="392"/>
      <c r="EH44" s="392"/>
      <c r="EI44" s="392"/>
      <c r="EJ44" s="392"/>
      <c r="EK44" s="392"/>
      <c r="EL44" s="392"/>
      <c r="EM44" s="392"/>
      <c r="EN44" s="392"/>
      <c r="EO44" s="404">
        <f>IF(SUM(DH44:EN44)=0,"",SUM(DH44:EN44))</f>
      </c>
      <c r="EP44" s="374"/>
      <c r="EQ44" s="286"/>
      <c r="ER44" s="229"/>
      <c r="ET44" s="296"/>
      <c r="EV44" s="229"/>
      <c r="EW44" s="434">
        <f t="shared" si="20"/>
      </c>
      <c r="EX44" s="434">
        <f t="shared" si="21"/>
      </c>
      <c r="EY44" s="434">
        <f t="shared" si="22"/>
      </c>
      <c r="EZ44" s="434">
        <f t="shared" si="23"/>
      </c>
      <c r="FA44" s="434">
        <f t="shared" si="24"/>
      </c>
      <c r="FB44" s="434">
        <f t="shared" si="25"/>
      </c>
      <c r="FC44" s="434">
        <f t="shared" si="26"/>
      </c>
      <c r="FD44" s="434">
        <f t="shared" si="27"/>
      </c>
      <c r="FE44" s="434">
        <f t="shared" si="28"/>
      </c>
      <c r="FF44" s="434">
        <f t="shared" si="29"/>
      </c>
      <c r="FG44" s="434">
        <f t="shared" si="30"/>
      </c>
      <c r="FH44" s="434">
        <f t="shared" si="31"/>
      </c>
      <c r="FI44" s="434">
        <f t="shared" si="32"/>
      </c>
      <c r="FJ44" s="434">
        <f t="shared" si="33"/>
      </c>
      <c r="FK44" s="434">
        <f t="shared" si="34"/>
      </c>
      <c r="FL44" s="434">
        <f t="shared" si="35"/>
      </c>
      <c r="FM44" s="434">
        <f t="shared" si="36"/>
      </c>
      <c r="FN44" s="434">
        <f t="shared" si="37"/>
      </c>
      <c r="FO44" s="434">
        <f t="shared" si="38"/>
      </c>
      <c r="FP44" s="434">
        <f t="shared" si="39"/>
      </c>
      <c r="FQ44" s="434">
        <f t="shared" si="40"/>
      </c>
      <c r="FR44" s="434">
        <f t="shared" si="41"/>
      </c>
      <c r="FS44" s="434">
        <f t="shared" si="42"/>
      </c>
      <c r="FT44" s="434">
        <f t="shared" si="43"/>
      </c>
      <c r="FU44" s="434">
        <f t="shared" si="44"/>
      </c>
      <c r="FV44" s="434">
        <f t="shared" si="45"/>
      </c>
      <c r="FW44" s="434">
        <f t="shared" si="46"/>
      </c>
      <c r="FX44" s="434">
        <f t="shared" si="47"/>
      </c>
      <c r="FY44" s="434">
        <f t="shared" si="48"/>
      </c>
      <c r="FZ44" s="434">
        <f t="shared" si="49"/>
      </c>
      <c r="GA44" s="434">
        <f t="shared" si="50"/>
      </c>
      <c r="GB44" s="434">
        <f t="shared" si="51"/>
      </c>
      <c r="GC44" s="434">
        <f t="shared" si="52"/>
      </c>
      <c r="GD44" s="434">
        <f t="shared" si="53"/>
      </c>
      <c r="GE44" s="434">
        <f t="shared" si="54"/>
      </c>
      <c r="GF44" s="434">
        <f t="shared" si="55"/>
      </c>
      <c r="GG44" s="434">
        <f t="shared" si="56"/>
      </c>
      <c r="GH44" s="434">
        <f t="shared" si="57"/>
      </c>
      <c r="GI44" s="434">
        <f t="shared" si="58"/>
      </c>
      <c r="GJ44" s="434">
        <f t="shared" si="59"/>
      </c>
      <c r="GK44" s="434">
        <f t="shared" si="60"/>
      </c>
      <c r="GL44" s="434">
        <f t="shared" si="61"/>
      </c>
      <c r="GM44" s="434">
        <f t="shared" si="62"/>
      </c>
      <c r="GN44" s="434">
        <f t="shared" si="63"/>
      </c>
      <c r="GO44" s="434">
        <f t="shared" si="64"/>
      </c>
      <c r="GP44" s="434">
        <f t="shared" si="65"/>
      </c>
      <c r="GQ44" s="434">
        <f t="shared" si="66"/>
      </c>
      <c r="GR44" s="434">
        <f t="shared" si="67"/>
      </c>
      <c r="GS44" s="434">
        <f t="shared" si="68"/>
      </c>
      <c r="GT44" s="434">
        <f t="shared" si="69"/>
      </c>
      <c r="GU44" s="434">
        <f t="shared" si="70"/>
      </c>
      <c r="GV44" s="434">
        <f t="shared" si="71"/>
      </c>
      <c r="GW44" s="434">
        <f t="shared" si="72"/>
      </c>
      <c r="GX44" s="434">
        <f t="shared" si="73"/>
      </c>
      <c r="GY44" s="434">
        <f t="shared" si="74"/>
      </c>
      <c r="GZ44" s="434">
        <f t="shared" si="75"/>
      </c>
      <c r="HA44" s="434">
        <f t="shared" si="76"/>
      </c>
      <c r="HB44" s="434">
        <f t="shared" si="77"/>
      </c>
      <c r="HC44" s="434">
        <f t="shared" si="78"/>
      </c>
    </row>
    <row r="45" spans="4:211" ht="12.75">
      <c r="D45" s="360" t="s">
        <v>150</v>
      </c>
      <c r="E45" s="292" t="s">
        <v>378</v>
      </c>
      <c r="F45" s="229"/>
      <c r="J45" s="341"/>
      <c r="K45" s="237"/>
      <c r="L45" s="237"/>
      <c r="M45" s="341"/>
      <c r="N45" s="341"/>
      <c r="O45" s="342"/>
      <c r="P45" s="229"/>
      <c r="Q45" s="343">
        <v>1</v>
      </c>
      <c r="R45" s="344">
        <v>0</v>
      </c>
      <c r="S45" s="344">
        <v>0</v>
      </c>
      <c r="T45" s="229"/>
      <c r="U45" s="345"/>
      <c r="V45" s="361"/>
      <c r="W45" s="345"/>
      <c r="X45" s="382">
        <f t="shared" si="17"/>
      </c>
      <c r="Y45" s="223">
        <f t="shared" si="18"/>
      </c>
      <c r="Z45" s="382">
        <f t="shared" si="19"/>
      </c>
      <c r="AA45" s="286"/>
      <c r="AB45" s="229"/>
      <c r="AC45" s="187"/>
      <c r="AD45" s="187"/>
      <c r="AE45" s="187"/>
      <c r="AF45" s="187"/>
      <c r="AG45" s="187"/>
      <c r="AH45" s="187"/>
      <c r="AI45" s="187"/>
      <c r="AJ45" s="187"/>
      <c r="AK45" s="187"/>
      <c r="AL45" s="187"/>
      <c r="AM45" s="187"/>
      <c r="AN45" s="187"/>
      <c r="AO45" s="187"/>
      <c r="AP45" s="187"/>
      <c r="AQ45" s="187"/>
      <c r="AR45" s="187"/>
      <c r="AS45" s="187"/>
      <c r="AT45" s="187"/>
      <c r="AU45" s="342"/>
      <c r="AV45" s="229"/>
      <c r="AW45" s="187"/>
      <c r="AX45" s="187"/>
      <c r="AY45" s="187"/>
      <c r="AZ45" s="187"/>
      <c r="BA45" s="187"/>
      <c r="BB45" s="187"/>
      <c r="BC45" s="187"/>
      <c r="BD45" s="187"/>
      <c r="BE45" s="342"/>
      <c r="BF45" s="229"/>
      <c r="BG45" s="187"/>
      <c r="BH45" s="187"/>
      <c r="BI45" s="187"/>
      <c r="BJ45" s="187"/>
      <c r="BK45" s="187"/>
      <c r="BL45" s="187"/>
      <c r="BM45" s="187"/>
      <c r="BN45" s="187"/>
      <c r="BO45" s="187"/>
      <c r="BP45" s="187"/>
      <c r="BQ45" s="187"/>
      <c r="BR45" s="187"/>
      <c r="BS45" s="187"/>
      <c r="BT45" s="342"/>
      <c r="BU45" s="229"/>
      <c r="BV45" s="187"/>
      <c r="BW45" s="374"/>
      <c r="BX45" s="187"/>
      <c r="BY45" s="342"/>
      <c r="BZ45" s="229"/>
      <c r="CA45" s="187"/>
      <c r="CB45" s="374"/>
      <c r="CC45" s="229"/>
      <c r="CD45" s="187"/>
      <c r="CE45" s="187"/>
      <c r="CF45" s="187"/>
      <c r="CG45" s="342"/>
      <c r="CH45" s="229"/>
      <c r="CI45" s="187"/>
      <c r="CJ45" s="187"/>
      <c r="CK45" s="342"/>
      <c r="CL45" s="187"/>
      <c r="CM45" s="187"/>
      <c r="CN45" s="187"/>
      <c r="CO45" s="187"/>
      <c r="CP45" s="342"/>
      <c r="CQ45" s="187"/>
      <c r="CR45" s="187"/>
      <c r="CS45" s="187"/>
      <c r="CT45" s="187"/>
      <c r="CU45" s="187"/>
      <c r="CV45" s="187"/>
      <c r="CW45" s="342"/>
      <c r="CX45" s="187"/>
      <c r="CY45" s="187"/>
      <c r="CZ45" s="379"/>
      <c r="DA45" s="229"/>
      <c r="DB45" s="229"/>
      <c r="DC45" s="187"/>
      <c r="DD45" s="187"/>
      <c r="DE45" s="490"/>
      <c r="DF45" s="379"/>
      <c r="DG45" s="229"/>
      <c r="DH45" s="392"/>
      <c r="DI45" s="392"/>
      <c r="DJ45" s="392"/>
      <c r="DK45" s="392"/>
      <c r="DL45" s="392"/>
      <c r="DM45" s="392"/>
      <c r="DN45" s="392"/>
      <c r="DO45" s="392"/>
      <c r="DP45" s="392"/>
      <c r="DQ45" s="392"/>
      <c r="DR45" s="392"/>
      <c r="DS45" s="392"/>
      <c r="DT45" s="392"/>
      <c r="DU45" s="392"/>
      <c r="DV45" s="392"/>
      <c r="DW45" s="392"/>
      <c r="DX45" s="392"/>
      <c r="DY45" s="392"/>
      <c r="DZ45" s="392"/>
      <c r="EA45" s="392"/>
      <c r="EB45" s="392"/>
      <c r="EC45" s="392"/>
      <c r="ED45" s="392"/>
      <c r="EE45" s="392"/>
      <c r="EF45" s="392"/>
      <c r="EG45" s="392"/>
      <c r="EH45" s="392"/>
      <c r="EI45" s="392"/>
      <c r="EJ45" s="392"/>
      <c r="EK45" s="392"/>
      <c r="EL45" s="392"/>
      <c r="EM45" s="392"/>
      <c r="EN45" s="392"/>
      <c r="EO45" s="404">
        <f>IF(SUM(DH45:EN45)=0,"",SUM(DH45:EN45))</f>
      </c>
      <c r="EP45" s="374"/>
      <c r="EQ45" s="286"/>
      <c r="ER45" s="229"/>
      <c r="ET45" s="296"/>
      <c r="EV45" s="229"/>
      <c r="EW45" s="434">
        <f t="shared" si="20"/>
      </c>
      <c r="EX45" s="434">
        <f t="shared" si="21"/>
      </c>
      <c r="EY45" s="434">
        <f t="shared" si="22"/>
      </c>
      <c r="EZ45" s="434">
        <f t="shared" si="23"/>
      </c>
      <c r="FA45" s="434">
        <f t="shared" si="24"/>
      </c>
      <c r="FB45" s="434">
        <f t="shared" si="25"/>
      </c>
      <c r="FC45" s="434">
        <f t="shared" si="26"/>
      </c>
      <c r="FD45" s="434">
        <f t="shared" si="27"/>
      </c>
      <c r="FE45" s="434">
        <f t="shared" si="28"/>
      </c>
      <c r="FF45" s="434">
        <f t="shared" si="29"/>
      </c>
      <c r="FG45" s="434">
        <f t="shared" si="30"/>
      </c>
      <c r="FH45" s="434">
        <f t="shared" si="31"/>
      </c>
      <c r="FI45" s="434">
        <f t="shared" si="32"/>
      </c>
      <c r="FJ45" s="434">
        <f t="shared" si="33"/>
      </c>
      <c r="FK45" s="434">
        <f t="shared" si="34"/>
      </c>
      <c r="FL45" s="434">
        <f t="shared" si="35"/>
      </c>
      <c r="FM45" s="434">
        <f t="shared" si="36"/>
      </c>
      <c r="FN45" s="434">
        <f t="shared" si="37"/>
      </c>
      <c r="FO45" s="434">
        <f t="shared" si="38"/>
      </c>
      <c r="FP45" s="434">
        <f t="shared" si="39"/>
      </c>
      <c r="FQ45" s="434">
        <f t="shared" si="40"/>
      </c>
      <c r="FR45" s="434">
        <f t="shared" si="41"/>
      </c>
      <c r="FS45" s="434">
        <f t="shared" si="42"/>
      </c>
      <c r="FT45" s="434">
        <f t="shared" si="43"/>
      </c>
      <c r="FU45" s="434">
        <f t="shared" si="44"/>
      </c>
      <c r="FV45" s="434">
        <f t="shared" si="45"/>
      </c>
      <c r="FW45" s="434">
        <f t="shared" si="46"/>
      </c>
      <c r="FX45" s="434">
        <f t="shared" si="47"/>
      </c>
      <c r="FY45" s="434">
        <f t="shared" si="48"/>
      </c>
      <c r="FZ45" s="434">
        <f t="shared" si="49"/>
      </c>
      <c r="GA45" s="434">
        <f t="shared" si="50"/>
      </c>
      <c r="GB45" s="434">
        <f t="shared" si="51"/>
      </c>
      <c r="GC45" s="434">
        <f t="shared" si="52"/>
      </c>
      <c r="GD45" s="434">
        <f t="shared" si="53"/>
      </c>
      <c r="GE45" s="434">
        <f t="shared" si="54"/>
      </c>
      <c r="GF45" s="434">
        <f t="shared" si="55"/>
      </c>
      <c r="GG45" s="434">
        <f t="shared" si="56"/>
      </c>
      <c r="GH45" s="434">
        <f t="shared" si="57"/>
      </c>
      <c r="GI45" s="434">
        <f t="shared" si="58"/>
      </c>
      <c r="GJ45" s="434">
        <f t="shared" si="59"/>
      </c>
      <c r="GK45" s="434">
        <f t="shared" si="60"/>
      </c>
      <c r="GL45" s="434">
        <f t="shared" si="61"/>
      </c>
      <c r="GM45" s="434">
        <f t="shared" si="62"/>
      </c>
      <c r="GN45" s="434">
        <f t="shared" si="63"/>
      </c>
      <c r="GO45" s="434">
        <f t="shared" si="64"/>
      </c>
      <c r="GP45" s="434">
        <f t="shared" si="65"/>
      </c>
      <c r="GQ45" s="434">
        <f t="shared" si="66"/>
      </c>
      <c r="GR45" s="434">
        <f t="shared" si="67"/>
      </c>
      <c r="GS45" s="434">
        <f t="shared" si="68"/>
      </c>
      <c r="GT45" s="434">
        <f t="shared" si="69"/>
      </c>
      <c r="GU45" s="434">
        <f t="shared" si="70"/>
      </c>
      <c r="GV45" s="434">
        <f t="shared" si="71"/>
      </c>
      <c r="GW45" s="434">
        <f t="shared" si="72"/>
      </c>
      <c r="GX45" s="434">
        <f t="shared" si="73"/>
      </c>
      <c r="GY45" s="434">
        <f t="shared" si="74"/>
      </c>
      <c r="GZ45" s="434">
        <f t="shared" si="75"/>
      </c>
      <c r="HA45" s="434">
        <f t="shared" si="76"/>
      </c>
      <c r="HB45" s="434">
        <f t="shared" si="77"/>
      </c>
      <c r="HC45" s="434">
        <f t="shared" si="78"/>
      </c>
    </row>
    <row r="46" spans="4:211" ht="25.5">
      <c r="D46" s="560" t="s">
        <v>258</v>
      </c>
      <c r="E46" s="293" t="s">
        <v>379</v>
      </c>
      <c r="F46" s="229"/>
      <c r="J46" s="347"/>
      <c r="K46" s="348"/>
      <c r="L46" s="348"/>
      <c r="M46" s="347"/>
      <c r="N46" s="347"/>
      <c r="O46" s="342"/>
      <c r="P46" s="229"/>
      <c r="Q46" s="343">
        <v>1</v>
      </c>
      <c r="R46" s="352">
        <v>4</v>
      </c>
      <c r="S46" s="349">
        <v>1</v>
      </c>
      <c r="T46" s="229"/>
      <c r="U46" s="555">
        <v>8000</v>
      </c>
      <c r="V46" s="555">
        <v>315</v>
      </c>
      <c r="W46" s="555">
        <v>250</v>
      </c>
      <c r="X46" s="382">
        <f t="shared" si="17"/>
        <v>1</v>
      </c>
      <c r="Y46" s="223">
        <f t="shared" si="18"/>
        <v>0.070625</v>
      </c>
      <c r="Z46" s="382">
        <f t="shared" si="19"/>
        <v>14</v>
      </c>
      <c r="AA46" s="286"/>
      <c r="AB46" s="229"/>
      <c r="AC46" s="187"/>
      <c r="AD46" s="187"/>
      <c r="AE46" s="187"/>
      <c r="AF46" s="187"/>
      <c r="AG46" s="538">
        <v>0.3</v>
      </c>
      <c r="AH46" s="187"/>
      <c r="AI46" s="538">
        <v>0.15</v>
      </c>
      <c r="AJ46" s="187"/>
      <c r="AK46" s="187"/>
      <c r="AL46" s="538">
        <v>0.15</v>
      </c>
      <c r="AM46" s="187"/>
      <c r="AN46" s="538">
        <v>0.25</v>
      </c>
      <c r="AO46" s="187"/>
      <c r="AP46" s="187"/>
      <c r="AQ46" s="538">
        <v>0.15</v>
      </c>
      <c r="AR46" s="187"/>
      <c r="AS46" s="187"/>
      <c r="AT46" s="187"/>
      <c r="AU46" s="342"/>
      <c r="AV46" s="229"/>
      <c r="AW46" s="187"/>
      <c r="AX46" s="187"/>
      <c r="AY46" s="187"/>
      <c r="AZ46" s="187"/>
      <c r="BA46" s="187"/>
      <c r="BB46" s="187"/>
      <c r="BC46" s="187"/>
      <c r="BD46" s="187"/>
      <c r="BE46" s="342"/>
      <c r="BF46" s="229"/>
      <c r="BG46" s="187"/>
      <c r="BH46" s="187"/>
      <c r="BI46" s="187"/>
      <c r="BJ46" s="187"/>
      <c r="BK46" s="187"/>
      <c r="BL46" s="187"/>
      <c r="BM46" s="187"/>
      <c r="BN46" s="187"/>
      <c r="BO46" s="187"/>
      <c r="BP46" s="187"/>
      <c r="BQ46" s="187"/>
      <c r="BR46" s="187"/>
      <c r="BS46" s="187"/>
      <c r="BT46" s="342"/>
      <c r="BU46" s="229"/>
      <c r="BV46" s="187"/>
      <c r="BW46" s="374"/>
      <c r="BX46" s="187"/>
      <c r="BY46" s="342"/>
      <c r="BZ46" s="229"/>
      <c r="CA46" s="187"/>
      <c r="CB46" s="374"/>
      <c r="CC46" s="229"/>
      <c r="CD46" s="187"/>
      <c r="CE46" s="187"/>
      <c r="CF46" s="187"/>
      <c r="CG46" s="342"/>
      <c r="CH46" s="229"/>
      <c r="CI46" s="187"/>
      <c r="CJ46" s="187"/>
      <c r="CK46" s="342"/>
      <c r="CL46" s="187"/>
      <c r="CM46" s="187"/>
      <c r="CN46" s="187"/>
      <c r="CO46" s="187"/>
      <c r="CP46" s="342"/>
      <c r="CQ46" s="187"/>
      <c r="CR46" s="187"/>
      <c r="CS46" s="187"/>
      <c r="CT46" s="187"/>
      <c r="CU46" s="187"/>
      <c r="CV46" s="187"/>
      <c r="CW46" s="342"/>
      <c r="CX46" s="187"/>
      <c r="CY46" s="187"/>
      <c r="CZ46" s="379"/>
      <c r="DA46" s="229"/>
      <c r="DB46" s="229"/>
      <c r="DC46" s="187"/>
      <c r="DD46" s="187"/>
      <c r="DE46" s="490"/>
      <c r="DF46" s="379"/>
      <c r="DG46" s="229"/>
      <c r="DH46" s="392"/>
      <c r="DI46" s="392"/>
      <c r="DJ46" s="392"/>
      <c r="DK46" s="392"/>
      <c r="DL46" s="392"/>
      <c r="DM46" s="392"/>
      <c r="DN46" s="392"/>
      <c r="DO46" s="392"/>
      <c r="DP46" s="392"/>
      <c r="DQ46" s="392"/>
      <c r="DR46" s="392"/>
      <c r="DS46" s="392"/>
      <c r="DT46" s="392"/>
      <c r="DU46" s="392"/>
      <c r="DV46" s="392"/>
      <c r="DW46" s="392"/>
      <c r="DX46" s="392"/>
      <c r="DY46" s="392"/>
      <c r="DZ46" s="392"/>
      <c r="EA46" s="392"/>
      <c r="EB46" s="392"/>
      <c r="EC46" s="392"/>
      <c r="ED46" s="392"/>
      <c r="EE46" s="392"/>
      <c r="EF46" s="392"/>
      <c r="EG46" s="392"/>
      <c r="EH46" s="392"/>
      <c r="EI46" s="392"/>
      <c r="EJ46" s="392"/>
      <c r="EK46" s="392"/>
      <c r="EL46" s="392"/>
      <c r="EM46" s="392"/>
      <c r="EN46" s="392"/>
      <c r="EO46" s="404">
        <f>IF(SUM(DH46:EN46)=0,"",SUM(DH46:EN46))</f>
      </c>
      <c r="EP46" s="374"/>
      <c r="EQ46" s="286"/>
      <c r="ER46" s="229"/>
      <c r="ET46" s="296"/>
      <c r="EV46" s="229"/>
      <c r="EW46" s="434">
        <f t="shared" si="20"/>
      </c>
      <c r="EX46" s="434">
        <f t="shared" si="21"/>
      </c>
      <c r="EY46" s="434">
        <f t="shared" si="22"/>
      </c>
      <c r="EZ46" s="434">
        <f t="shared" si="23"/>
      </c>
      <c r="FA46" s="434">
        <f t="shared" si="24"/>
        <v>75</v>
      </c>
      <c r="FB46" s="434">
        <f t="shared" si="25"/>
      </c>
      <c r="FC46" s="434">
        <f t="shared" si="26"/>
        <v>37.5</v>
      </c>
      <c r="FD46" s="434">
        <f t="shared" si="27"/>
      </c>
      <c r="FE46" s="434">
        <f t="shared" si="28"/>
      </c>
      <c r="FF46" s="434">
        <f t="shared" si="29"/>
        <v>37.5</v>
      </c>
      <c r="FG46" s="434">
        <f t="shared" si="30"/>
      </c>
      <c r="FH46" s="434">
        <f t="shared" si="31"/>
        <v>62.5</v>
      </c>
      <c r="FI46" s="434">
        <f t="shared" si="32"/>
      </c>
      <c r="FJ46" s="434">
        <f t="shared" si="33"/>
      </c>
      <c r="FK46" s="434">
        <f t="shared" si="34"/>
        <v>37.5</v>
      </c>
      <c r="FL46" s="434">
        <f t="shared" si="35"/>
      </c>
      <c r="FM46" s="434">
        <f t="shared" si="36"/>
      </c>
      <c r="FN46" s="434">
        <f t="shared" si="37"/>
      </c>
      <c r="FO46" s="434">
        <f t="shared" si="38"/>
      </c>
      <c r="FP46" s="434">
        <f t="shared" si="39"/>
      </c>
      <c r="FQ46" s="434">
        <f t="shared" si="40"/>
      </c>
      <c r="FR46" s="434">
        <f t="shared" si="41"/>
      </c>
      <c r="FS46" s="434">
        <f t="shared" si="42"/>
      </c>
      <c r="FT46" s="434">
        <f t="shared" si="43"/>
      </c>
      <c r="FU46" s="434">
        <f t="shared" si="44"/>
      </c>
      <c r="FV46" s="434">
        <f t="shared" si="45"/>
      </c>
      <c r="FW46" s="434">
        <f t="shared" si="46"/>
      </c>
      <c r="FX46" s="434">
        <f t="shared" si="47"/>
      </c>
      <c r="FY46" s="434">
        <f t="shared" si="48"/>
      </c>
      <c r="FZ46" s="434">
        <f t="shared" si="49"/>
      </c>
      <c r="GA46" s="434">
        <f t="shared" si="50"/>
      </c>
      <c r="GB46" s="434">
        <f t="shared" si="51"/>
      </c>
      <c r="GC46" s="434">
        <f t="shared" si="52"/>
      </c>
      <c r="GD46" s="434">
        <f t="shared" si="53"/>
      </c>
      <c r="GE46" s="434">
        <f t="shared" si="54"/>
      </c>
      <c r="GF46" s="434">
        <f t="shared" si="55"/>
      </c>
      <c r="GG46" s="434">
        <f t="shared" si="56"/>
      </c>
      <c r="GH46" s="434">
        <f t="shared" si="57"/>
      </c>
      <c r="GI46" s="434">
        <f t="shared" si="58"/>
      </c>
      <c r="GJ46" s="434">
        <f t="shared" si="59"/>
      </c>
      <c r="GK46" s="434">
        <f t="shared" si="60"/>
      </c>
      <c r="GL46" s="434">
        <f t="shared" si="61"/>
      </c>
      <c r="GM46" s="434">
        <f t="shared" si="62"/>
      </c>
      <c r="GN46" s="434">
        <f t="shared" si="63"/>
      </c>
      <c r="GO46" s="434">
        <f t="shared" si="64"/>
      </c>
      <c r="GP46" s="434">
        <f t="shared" si="65"/>
      </c>
      <c r="GQ46" s="434">
        <f t="shared" si="66"/>
      </c>
      <c r="GR46" s="434">
        <f t="shared" si="67"/>
      </c>
      <c r="GS46" s="434">
        <f t="shared" si="68"/>
      </c>
      <c r="GT46" s="434">
        <f t="shared" si="69"/>
      </c>
      <c r="GU46" s="434">
        <f t="shared" si="70"/>
      </c>
      <c r="GV46" s="434">
        <f t="shared" si="71"/>
      </c>
      <c r="GW46" s="434">
        <f t="shared" si="72"/>
      </c>
      <c r="GX46" s="434">
        <f t="shared" si="73"/>
      </c>
      <c r="GY46" s="434">
        <f t="shared" si="74"/>
      </c>
      <c r="GZ46" s="434">
        <f t="shared" si="75"/>
      </c>
      <c r="HA46" s="434">
        <f t="shared" si="76"/>
      </c>
      <c r="HB46" s="434">
        <f t="shared" si="77"/>
      </c>
      <c r="HC46" s="434">
        <f t="shared" si="78"/>
      </c>
    </row>
    <row r="47" spans="4:211" ht="12.75">
      <c r="D47" s="362" t="s">
        <v>257</v>
      </c>
      <c r="E47" s="293" t="s">
        <v>379</v>
      </c>
      <c r="F47" s="228"/>
      <c r="J47" s="341"/>
      <c r="K47" s="237"/>
      <c r="L47" s="237"/>
      <c r="M47" s="341"/>
      <c r="N47" s="341"/>
      <c r="O47" s="346"/>
      <c r="P47" s="228"/>
      <c r="Q47" s="343">
        <v>1</v>
      </c>
      <c r="R47" s="343">
        <v>8</v>
      </c>
      <c r="S47" s="344">
        <v>0</v>
      </c>
      <c r="T47" s="228"/>
      <c r="U47" s="345"/>
      <c r="V47" s="345"/>
      <c r="W47" s="345"/>
      <c r="X47" s="382">
        <f t="shared" si="17"/>
      </c>
      <c r="Y47" s="223">
        <f t="shared" si="18"/>
      </c>
      <c r="Z47" s="382">
        <f t="shared" si="19"/>
      </c>
      <c r="AA47" s="286"/>
      <c r="AB47" s="228"/>
      <c r="AC47" s="187"/>
      <c r="AD47" s="187"/>
      <c r="AE47" s="187"/>
      <c r="AF47" s="187"/>
      <c r="AG47" s="187"/>
      <c r="AH47" s="187"/>
      <c r="AI47" s="187"/>
      <c r="AJ47" s="187"/>
      <c r="AK47" s="187"/>
      <c r="AL47" s="187"/>
      <c r="AM47" s="187"/>
      <c r="AN47" s="187"/>
      <c r="AO47" s="187"/>
      <c r="AP47" s="187"/>
      <c r="AQ47" s="187"/>
      <c r="AR47" s="187"/>
      <c r="AS47" s="187"/>
      <c r="AT47" s="187"/>
      <c r="AU47" s="342"/>
      <c r="AV47" s="228"/>
      <c r="AW47" s="187"/>
      <c r="AX47" s="187"/>
      <c r="AY47" s="187"/>
      <c r="AZ47" s="187"/>
      <c r="BA47" s="187"/>
      <c r="BB47" s="187"/>
      <c r="BC47" s="187"/>
      <c r="BD47" s="187"/>
      <c r="BE47" s="342"/>
      <c r="BF47" s="228"/>
      <c r="BG47" s="187"/>
      <c r="BH47" s="187"/>
      <c r="BI47" s="187"/>
      <c r="BJ47" s="187"/>
      <c r="BK47" s="187"/>
      <c r="BL47" s="187"/>
      <c r="BM47" s="187"/>
      <c r="BN47" s="187"/>
      <c r="BO47" s="187"/>
      <c r="BP47" s="187"/>
      <c r="BQ47" s="187"/>
      <c r="BR47" s="187"/>
      <c r="BS47" s="187"/>
      <c r="BT47" s="342"/>
      <c r="BU47" s="228"/>
      <c r="BV47" s="187"/>
      <c r="BW47" s="374"/>
      <c r="BX47" s="187"/>
      <c r="BY47" s="342"/>
      <c r="BZ47" s="228"/>
      <c r="CA47" s="187"/>
      <c r="CB47" s="374"/>
      <c r="CC47" s="229"/>
      <c r="CD47" s="187"/>
      <c r="CE47" s="187"/>
      <c r="CF47" s="187"/>
      <c r="CG47" s="342"/>
      <c r="CH47" s="228"/>
      <c r="CI47" s="187"/>
      <c r="CJ47" s="187"/>
      <c r="CK47" s="342"/>
      <c r="CL47" s="187"/>
      <c r="CM47" s="187"/>
      <c r="CN47" s="187"/>
      <c r="CO47" s="187"/>
      <c r="CP47" s="342"/>
      <c r="CQ47" s="187"/>
      <c r="CR47" s="187"/>
      <c r="CS47" s="187"/>
      <c r="CT47" s="187"/>
      <c r="CU47" s="187"/>
      <c r="CV47" s="187"/>
      <c r="CW47" s="342"/>
      <c r="CX47" s="187"/>
      <c r="CY47" s="187"/>
      <c r="CZ47" s="379"/>
      <c r="DA47" s="228"/>
      <c r="DB47" s="228"/>
      <c r="DC47" s="187"/>
      <c r="DD47" s="187"/>
      <c r="DE47" s="490"/>
      <c r="DF47" s="379"/>
      <c r="DG47" s="228"/>
      <c r="DH47" s="392"/>
      <c r="DI47" s="392"/>
      <c r="DJ47" s="392"/>
      <c r="DK47" s="392"/>
      <c r="DL47" s="392"/>
      <c r="DM47" s="392"/>
      <c r="DN47" s="392"/>
      <c r="DO47" s="392"/>
      <c r="DP47" s="392"/>
      <c r="DQ47" s="392"/>
      <c r="DR47" s="392"/>
      <c r="DS47" s="392"/>
      <c r="DT47" s="392"/>
      <c r="DU47" s="392"/>
      <c r="DV47" s="392"/>
      <c r="DW47" s="392"/>
      <c r="DX47" s="392"/>
      <c r="DY47" s="392"/>
      <c r="DZ47" s="392"/>
      <c r="EA47" s="392"/>
      <c r="EB47" s="392"/>
      <c r="EC47" s="392"/>
      <c r="ED47" s="392"/>
      <c r="EE47" s="392"/>
      <c r="EF47" s="392"/>
      <c r="EG47" s="392"/>
      <c r="EH47" s="392"/>
      <c r="EI47" s="392"/>
      <c r="EJ47" s="392"/>
      <c r="EK47" s="392"/>
      <c r="EL47" s="392"/>
      <c r="EM47" s="392"/>
      <c r="EN47" s="392"/>
      <c r="EO47" s="404">
        <f>IF(SUM(DH47:EN47)=0,"",SUM(DH47:EN47))</f>
      </c>
      <c r="EP47" s="374"/>
      <c r="EQ47" s="286"/>
      <c r="ER47" s="228"/>
      <c r="ET47" s="296"/>
      <c r="EV47" s="228"/>
      <c r="EW47" s="434">
        <f t="shared" si="20"/>
      </c>
      <c r="EX47" s="434">
        <f t="shared" si="21"/>
      </c>
      <c r="EY47" s="434">
        <f t="shared" si="22"/>
      </c>
      <c r="EZ47" s="434">
        <f t="shared" si="23"/>
      </c>
      <c r="FA47" s="434">
        <f t="shared" si="24"/>
      </c>
      <c r="FB47" s="434">
        <f t="shared" si="25"/>
      </c>
      <c r="FC47" s="434">
        <f t="shared" si="26"/>
      </c>
      <c r="FD47" s="434">
        <f t="shared" si="27"/>
      </c>
      <c r="FE47" s="434">
        <f t="shared" si="28"/>
      </c>
      <c r="FF47" s="434">
        <f t="shared" si="29"/>
      </c>
      <c r="FG47" s="434">
        <f t="shared" si="30"/>
      </c>
      <c r="FH47" s="434">
        <f t="shared" si="31"/>
      </c>
      <c r="FI47" s="434">
        <f t="shared" si="32"/>
      </c>
      <c r="FJ47" s="434">
        <f t="shared" si="33"/>
      </c>
      <c r="FK47" s="434">
        <f t="shared" si="34"/>
      </c>
      <c r="FL47" s="434">
        <f t="shared" si="35"/>
      </c>
      <c r="FM47" s="434">
        <f t="shared" si="36"/>
      </c>
      <c r="FN47" s="434">
        <f t="shared" si="37"/>
      </c>
      <c r="FO47" s="434">
        <f t="shared" si="38"/>
      </c>
      <c r="FP47" s="434">
        <f t="shared" si="39"/>
      </c>
      <c r="FQ47" s="434">
        <f t="shared" si="40"/>
      </c>
      <c r="FR47" s="434">
        <f t="shared" si="41"/>
      </c>
      <c r="FS47" s="434">
        <f t="shared" si="42"/>
      </c>
      <c r="FT47" s="434">
        <f t="shared" si="43"/>
      </c>
      <c r="FU47" s="434">
        <f t="shared" si="44"/>
      </c>
      <c r="FV47" s="434">
        <f t="shared" si="45"/>
      </c>
      <c r="FW47" s="434">
        <f t="shared" si="46"/>
      </c>
      <c r="FX47" s="434">
        <f t="shared" si="47"/>
      </c>
      <c r="FY47" s="434">
        <f t="shared" si="48"/>
      </c>
      <c r="FZ47" s="434">
        <f t="shared" si="49"/>
      </c>
      <c r="GA47" s="434">
        <f t="shared" si="50"/>
      </c>
      <c r="GB47" s="434">
        <f t="shared" si="51"/>
      </c>
      <c r="GC47" s="434">
        <f t="shared" si="52"/>
      </c>
      <c r="GD47" s="434">
        <f t="shared" si="53"/>
      </c>
      <c r="GE47" s="434">
        <f t="shared" si="54"/>
      </c>
      <c r="GF47" s="434">
        <f t="shared" si="55"/>
      </c>
      <c r="GG47" s="434">
        <f t="shared" si="56"/>
      </c>
      <c r="GH47" s="434">
        <f t="shared" si="57"/>
      </c>
      <c r="GI47" s="434">
        <f t="shared" si="58"/>
      </c>
      <c r="GJ47" s="434">
        <f t="shared" si="59"/>
      </c>
      <c r="GK47" s="434">
        <f t="shared" si="60"/>
      </c>
      <c r="GL47" s="434">
        <f t="shared" si="61"/>
      </c>
      <c r="GM47" s="434">
        <f t="shared" si="62"/>
      </c>
      <c r="GN47" s="434">
        <f t="shared" si="63"/>
      </c>
      <c r="GO47" s="434">
        <f t="shared" si="64"/>
      </c>
      <c r="GP47" s="434">
        <f t="shared" si="65"/>
      </c>
      <c r="GQ47" s="434">
        <f t="shared" si="66"/>
      </c>
      <c r="GR47" s="434">
        <f t="shared" si="67"/>
      </c>
      <c r="GS47" s="434">
        <f t="shared" si="68"/>
      </c>
      <c r="GT47" s="434">
        <f t="shared" si="69"/>
      </c>
      <c r="GU47" s="434">
        <f t="shared" si="70"/>
      </c>
      <c r="GV47" s="434">
        <f t="shared" si="71"/>
      </c>
      <c r="GW47" s="434">
        <f t="shared" si="72"/>
      </c>
      <c r="GX47" s="434">
        <f t="shared" si="73"/>
      </c>
      <c r="GY47" s="434">
        <f t="shared" si="74"/>
      </c>
      <c r="GZ47" s="434">
        <f t="shared" si="75"/>
      </c>
      <c r="HA47" s="434">
        <f t="shared" si="76"/>
      </c>
      <c r="HB47" s="434">
        <f t="shared" si="77"/>
      </c>
      <c r="HC47" s="434">
        <f t="shared" si="78"/>
      </c>
    </row>
    <row r="48" spans="4:211" ht="25.5">
      <c r="D48" s="362" t="s">
        <v>263</v>
      </c>
      <c r="E48" s="293" t="s">
        <v>379</v>
      </c>
      <c r="F48" s="229"/>
      <c r="J48" s="341"/>
      <c r="K48" s="237"/>
      <c r="L48" s="237"/>
      <c r="M48" s="341"/>
      <c r="N48" s="341"/>
      <c r="O48" s="342"/>
      <c r="P48" s="229"/>
      <c r="Q48" s="344">
        <v>0</v>
      </c>
      <c r="R48" s="343">
        <v>2</v>
      </c>
      <c r="S48" s="344">
        <v>0</v>
      </c>
      <c r="T48" s="229"/>
      <c r="U48" s="345"/>
      <c r="V48" s="345"/>
      <c r="W48" s="345"/>
      <c r="X48" s="382">
        <f t="shared" si="17"/>
      </c>
      <c r="Y48" s="223">
        <f t="shared" si="18"/>
      </c>
      <c r="Z48" s="382">
        <f t="shared" si="19"/>
      </c>
      <c r="AA48" s="286"/>
      <c r="AB48" s="229"/>
      <c r="AC48" s="187"/>
      <c r="AD48" s="187"/>
      <c r="AE48" s="187"/>
      <c r="AF48" s="187"/>
      <c r="AG48" s="187"/>
      <c r="AH48" s="187"/>
      <c r="AI48" s="187"/>
      <c r="AJ48" s="187"/>
      <c r="AK48" s="187"/>
      <c r="AL48" s="187"/>
      <c r="AM48" s="187"/>
      <c r="AN48" s="187"/>
      <c r="AO48" s="187"/>
      <c r="AP48" s="187"/>
      <c r="AQ48" s="187"/>
      <c r="AR48" s="187"/>
      <c r="AS48" s="187"/>
      <c r="AT48" s="187"/>
      <c r="AU48" s="342"/>
      <c r="AV48" s="229"/>
      <c r="AW48" s="187"/>
      <c r="AX48" s="187"/>
      <c r="AY48" s="187"/>
      <c r="AZ48" s="187"/>
      <c r="BA48" s="187"/>
      <c r="BB48" s="187"/>
      <c r="BC48" s="187"/>
      <c r="BD48" s="187"/>
      <c r="BE48" s="342"/>
      <c r="BF48" s="229"/>
      <c r="BG48" s="187"/>
      <c r="BH48" s="187"/>
      <c r="BI48" s="187"/>
      <c r="BJ48" s="187"/>
      <c r="BK48" s="187"/>
      <c r="BL48" s="187"/>
      <c r="BM48" s="187"/>
      <c r="BN48" s="187"/>
      <c r="BO48" s="187"/>
      <c r="BP48" s="187"/>
      <c r="BQ48" s="187"/>
      <c r="BR48" s="187"/>
      <c r="BS48" s="187"/>
      <c r="BT48" s="342"/>
      <c r="BU48" s="229"/>
      <c r="BV48" s="187"/>
      <c r="BW48" s="374"/>
      <c r="BX48" s="187"/>
      <c r="BY48" s="342"/>
      <c r="BZ48" s="229"/>
      <c r="CA48" s="187"/>
      <c r="CB48" s="374"/>
      <c r="CC48" s="229"/>
      <c r="CD48" s="187"/>
      <c r="CE48" s="187"/>
      <c r="CF48" s="187"/>
      <c r="CG48" s="342"/>
      <c r="CH48" s="229"/>
      <c r="CI48" s="187"/>
      <c r="CJ48" s="187"/>
      <c r="CK48" s="342"/>
      <c r="CL48" s="187"/>
      <c r="CM48" s="187"/>
      <c r="CN48" s="187"/>
      <c r="CO48" s="187"/>
      <c r="CP48" s="342"/>
      <c r="CQ48" s="187"/>
      <c r="CR48" s="187"/>
      <c r="CS48" s="187"/>
      <c r="CT48" s="187"/>
      <c r="CU48" s="187"/>
      <c r="CV48" s="187"/>
      <c r="CW48" s="342"/>
      <c r="CX48" s="187"/>
      <c r="CY48" s="187"/>
      <c r="CZ48" s="379"/>
      <c r="DA48" s="229"/>
      <c r="DB48" s="229"/>
      <c r="DC48" s="187"/>
      <c r="DD48" s="187"/>
      <c r="DE48" s="490"/>
      <c r="DF48" s="379"/>
      <c r="DG48" s="229"/>
      <c r="DH48" s="392"/>
      <c r="DI48" s="392"/>
      <c r="DJ48" s="392"/>
      <c r="DK48" s="392"/>
      <c r="DL48" s="392"/>
      <c r="DM48" s="392"/>
      <c r="DN48" s="392"/>
      <c r="DO48" s="392"/>
      <c r="DP48" s="392"/>
      <c r="DQ48" s="392"/>
      <c r="DR48" s="392"/>
      <c r="DS48" s="392"/>
      <c r="DT48" s="392"/>
      <c r="DU48" s="392"/>
      <c r="DV48" s="392"/>
      <c r="DW48" s="392"/>
      <c r="DX48" s="392"/>
      <c r="DY48" s="392"/>
      <c r="DZ48" s="392"/>
      <c r="EA48" s="392"/>
      <c r="EB48" s="392"/>
      <c r="EC48" s="392"/>
      <c r="ED48" s="392"/>
      <c r="EE48" s="392"/>
      <c r="EF48" s="392"/>
      <c r="EG48" s="392"/>
      <c r="EH48" s="392"/>
      <c r="EI48" s="392"/>
      <c r="EJ48" s="392"/>
      <c r="EK48" s="392"/>
      <c r="EL48" s="392"/>
      <c r="EM48" s="392"/>
      <c r="EN48" s="392"/>
      <c r="EO48" s="404">
        <f>IF(SUM(DH48:EN48)=0,"",SUM(DH48:EN48))</f>
      </c>
      <c r="EP48" s="374"/>
      <c r="EQ48" s="286"/>
      <c r="ER48" s="229"/>
      <c r="ET48" s="296"/>
      <c r="EV48" s="229"/>
      <c r="EW48" s="434">
        <f t="shared" si="20"/>
      </c>
      <c r="EX48" s="434">
        <f t="shared" si="21"/>
      </c>
      <c r="EY48" s="434">
        <f t="shared" si="22"/>
      </c>
      <c r="EZ48" s="434">
        <f t="shared" si="23"/>
      </c>
      <c r="FA48" s="434">
        <f t="shared" si="24"/>
      </c>
      <c r="FB48" s="434">
        <f t="shared" si="25"/>
      </c>
      <c r="FC48" s="434">
        <f t="shared" si="26"/>
      </c>
      <c r="FD48" s="434">
        <f t="shared" si="27"/>
      </c>
      <c r="FE48" s="434">
        <f t="shared" si="28"/>
      </c>
      <c r="FF48" s="434">
        <f t="shared" si="29"/>
      </c>
      <c r="FG48" s="434">
        <f t="shared" si="30"/>
      </c>
      <c r="FH48" s="434">
        <f t="shared" si="31"/>
      </c>
      <c r="FI48" s="434">
        <f t="shared" si="32"/>
      </c>
      <c r="FJ48" s="434">
        <f t="shared" si="33"/>
      </c>
      <c r="FK48" s="434">
        <f t="shared" si="34"/>
      </c>
      <c r="FL48" s="434">
        <f t="shared" si="35"/>
      </c>
      <c r="FM48" s="434">
        <f t="shared" si="36"/>
      </c>
      <c r="FN48" s="434">
        <f t="shared" si="37"/>
      </c>
      <c r="FO48" s="434">
        <f t="shared" si="38"/>
      </c>
      <c r="FP48" s="434">
        <f t="shared" si="39"/>
      </c>
      <c r="FQ48" s="434">
        <f t="shared" si="40"/>
      </c>
      <c r="FR48" s="434">
        <f t="shared" si="41"/>
      </c>
      <c r="FS48" s="434">
        <f t="shared" si="42"/>
      </c>
      <c r="FT48" s="434">
        <f t="shared" si="43"/>
      </c>
      <c r="FU48" s="434">
        <f t="shared" si="44"/>
      </c>
      <c r="FV48" s="434">
        <f t="shared" si="45"/>
      </c>
      <c r="FW48" s="434">
        <f t="shared" si="46"/>
      </c>
      <c r="FX48" s="434">
        <f t="shared" si="47"/>
      </c>
      <c r="FY48" s="434">
        <f t="shared" si="48"/>
      </c>
      <c r="FZ48" s="434">
        <f t="shared" si="49"/>
      </c>
      <c r="GA48" s="434">
        <f t="shared" si="50"/>
      </c>
      <c r="GB48" s="434">
        <f t="shared" si="51"/>
      </c>
      <c r="GC48" s="434">
        <f t="shared" si="52"/>
      </c>
      <c r="GD48" s="434">
        <f t="shared" si="53"/>
      </c>
      <c r="GE48" s="434">
        <f t="shared" si="54"/>
      </c>
      <c r="GF48" s="434">
        <f t="shared" si="55"/>
      </c>
      <c r="GG48" s="434">
        <f t="shared" si="56"/>
      </c>
      <c r="GH48" s="434">
        <f t="shared" si="57"/>
      </c>
      <c r="GI48" s="434">
        <f t="shared" si="58"/>
      </c>
      <c r="GJ48" s="434">
        <f t="shared" si="59"/>
      </c>
      <c r="GK48" s="434">
        <f t="shared" si="60"/>
      </c>
      <c r="GL48" s="434">
        <f t="shared" si="61"/>
      </c>
      <c r="GM48" s="434">
        <f t="shared" si="62"/>
      </c>
      <c r="GN48" s="434">
        <f t="shared" si="63"/>
      </c>
      <c r="GO48" s="434">
        <f t="shared" si="64"/>
      </c>
      <c r="GP48" s="434">
        <f t="shared" si="65"/>
      </c>
      <c r="GQ48" s="434">
        <f t="shared" si="66"/>
      </c>
      <c r="GR48" s="434">
        <f t="shared" si="67"/>
      </c>
      <c r="GS48" s="434">
        <f t="shared" si="68"/>
      </c>
      <c r="GT48" s="434">
        <f t="shared" si="69"/>
      </c>
      <c r="GU48" s="434">
        <f t="shared" si="70"/>
      </c>
      <c r="GV48" s="434">
        <f t="shared" si="71"/>
      </c>
      <c r="GW48" s="434">
        <f t="shared" si="72"/>
      </c>
      <c r="GX48" s="434">
        <f t="shared" si="73"/>
      </c>
      <c r="GY48" s="434">
        <f t="shared" si="74"/>
      </c>
      <c r="GZ48" s="434">
        <f t="shared" si="75"/>
      </c>
      <c r="HA48" s="434">
        <f t="shared" si="76"/>
      </c>
      <c r="HB48" s="434">
        <f t="shared" si="77"/>
      </c>
      <c r="HC48" s="434">
        <f t="shared" si="78"/>
      </c>
    </row>
    <row r="49" spans="2:211" ht="19.5">
      <c r="B49" s="536" t="s">
        <v>842</v>
      </c>
      <c r="D49" s="510" t="s">
        <v>679</v>
      </c>
      <c r="E49" s="293" t="s">
        <v>379</v>
      </c>
      <c r="F49" s="229"/>
      <c r="G49" s="353">
        <v>1</v>
      </c>
      <c r="H49" s="353">
        <v>3</v>
      </c>
      <c r="I49" s="355">
        <v>1</v>
      </c>
      <c r="J49" s="344">
        <v>0</v>
      </c>
      <c r="K49" s="493"/>
      <c r="L49" s="493"/>
      <c r="M49" s="344"/>
      <c r="N49" s="344"/>
      <c r="O49" s="342"/>
      <c r="P49" s="229"/>
      <c r="Q49" s="344">
        <v>0</v>
      </c>
      <c r="R49" s="352">
        <v>4</v>
      </c>
      <c r="S49" s="344">
        <v>0</v>
      </c>
      <c r="T49" s="229"/>
      <c r="U49" s="345">
        <v>261</v>
      </c>
      <c r="V49" s="398"/>
      <c r="W49" s="345">
        <v>30</v>
      </c>
      <c r="X49" s="382">
        <f t="shared" si="17"/>
        <v>15</v>
      </c>
      <c r="Y49" s="223">
        <f t="shared" si="18"/>
        <v>0.11494252873563218</v>
      </c>
      <c r="Z49" s="382">
        <f t="shared" si="19"/>
        <v>5</v>
      </c>
      <c r="AA49" s="286"/>
      <c r="AB49" s="229"/>
      <c r="AC49" s="187"/>
      <c r="AD49" s="187"/>
      <c r="AE49" s="187"/>
      <c r="AF49" s="187"/>
      <c r="AG49" s="358">
        <v>1</v>
      </c>
      <c r="AH49" s="187"/>
      <c r="AI49" s="187"/>
      <c r="AJ49" s="187"/>
      <c r="AK49" s="187"/>
      <c r="AL49" s="187"/>
      <c r="AM49" s="187"/>
      <c r="AN49" s="187"/>
      <c r="AO49" s="187"/>
      <c r="AP49" s="187"/>
      <c r="AQ49" s="187"/>
      <c r="AR49" s="187"/>
      <c r="AS49" s="187"/>
      <c r="AT49" s="187"/>
      <c r="AU49" s="342"/>
      <c r="AV49" s="229"/>
      <c r="AW49" s="187">
        <v>0.9</v>
      </c>
      <c r="AX49" s="358">
        <v>1</v>
      </c>
      <c r="AY49" s="187"/>
      <c r="AZ49" s="187"/>
      <c r="BA49" s="187"/>
      <c r="BB49" s="187"/>
      <c r="BC49" s="187"/>
      <c r="BD49" s="187"/>
      <c r="BE49" s="342"/>
      <c r="BF49" s="229"/>
      <c r="BG49" s="187"/>
      <c r="BH49" s="187"/>
      <c r="BI49" s="358">
        <v>0.5</v>
      </c>
      <c r="BJ49" s="187"/>
      <c r="BK49" s="187"/>
      <c r="BL49" s="187"/>
      <c r="BM49" s="187"/>
      <c r="BN49" s="359">
        <v>0.5</v>
      </c>
      <c r="BO49" s="187"/>
      <c r="BP49" s="187"/>
      <c r="BQ49" s="187"/>
      <c r="BR49" s="187"/>
      <c r="BS49" s="400">
        <v>0</v>
      </c>
      <c r="BT49" s="342"/>
      <c r="BU49" s="229"/>
      <c r="BV49" s="400">
        <v>0</v>
      </c>
      <c r="BW49" s="374"/>
      <c r="BX49" s="187"/>
      <c r="BY49" s="342"/>
      <c r="BZ49" s="229"/>
      <c r="CA49" s="400">
        <v>0</v>
      </c>
      <c r="CB49" s="374"/>
      <c r="CC49" s="229"/>
      <c r="CD49" s="187"/>
      <c r="CE49" s="385">
        <v>1</v>
      </c>
      <c r="CF49" s="187"/>
      <c r="CG49" s="342"/>
      <c r="CH49" s="229"/>
      <c r="CI49" s="373">
        <v>1</v>
      </c>
      <c r="CJ49" s="402">
        <v>1</v>
      </c>
      <c r="CK49" s="342"/>
      <c r="CL49" s="373">
        <v>1</v>
      </c>
      <c r="CM49" s="191">
        <v>0</v>
      </c>
      <c r="CN49" s="191">
        <v>0</v>
      </c>
      <c r="CO49" s="191">
        <v>0</v>
      </c>
      <c r="CP49" s="342"/>
      <c r="CQ49" s="191">
        <v>0</v>
      </c>
      <c r="CR49" s="191">
        <v>0</v>
      </c>
      <c r="CS49" s="191">
        <v>0</v>
      </c>
      <c r="CT49" s="191">
        <v>0</v>
      </c>
      <c r="CU49" s="191">
        <v>0</v>
      </c>
      <c r="CV49" s="191">
        <v>0</v>
      </c>
      <c r="CW49" s="342"/>
      <c r="CX49" s="389">
        <v>1</v>
      </c>
      <c r="CY49" s="187"/>
      <c r="CZ49" s="357" t="s">
        <v>680</v>
      </c>
      <c r="DA49" s="229"/>
      <c r="DB49" s="229"/>
      <c r="DC49" s="389">
        <v>1</v>
      </c>
      <c r="DD49" s="187"/>
      <c r="DE49" s="490"/>
      <c r="DF49" s="379"/>
      <c r="DG49" s="229"/>
      <c r="DH49" s="394">
        <v>1</v>
      </c>
      <c r="DI49" s="395">
        <v>1</v>
      </c>
      <c r="DJ49" s="394">
        <v>1</v>
      </c>
      <c r="DK49" s="392"/>
      <c r="DL49" s="392"/>
      <c r="DM49" s="392"/>
      <c r="DN49" s="395">
        <v>1</v>
      </c>
      <c r="DO49" s="392"/>
      <c r="DP49" s="395">
        <v>1</v>
      </c>
      <c r="DQ49" s="396">
        <v>1</v>
      </c>
      <c r="DR49" s="394">
        <v>1</v>
      </c>
      <c r="DS49" s="392"/>
      <c r="DT49" s="392"/>
      <c r="DU49" s="395">
        <v>1</v>
      </c>
      <c r="DV49" s="392"/>
      <c r="DW49" s="392"/>
      <c r="DX49" s="392"/>
      <c r="DY49" s="394">
        <v>1</v>
      </c>
      <c r="DZ49" s="392"/>
      <c r="EA49" s="392"/>
      <c r="EB49" s="392"/>
      <c r="EC49" s="392"/>
      <c r="ED49" s="394">
        <v>1</v>
      </c>
      <c r="EE49" s="392"/>
      <c r="EF49" s="392"/>
      <c r="EG49" s="392"/>
      <c r="EH49" s="392"/>
      <c r="EI49" s="392"/>
      <c r="EJ49" s="392"/>
      <c r="EK49" s="392"/>
      <c r="EL49" s="392"/>
      <c r="EM49" s="392"/>
      <c r="EN49" s="392"/>
      <c r="EO49" s="404">
        <f>IF(SUM(DH49:EN49)=0,"",SUM(DH49:EN49))</f>
        <v>10</v>
      </c>
      <c r="EP49" s="509" t="s">
        <v>681</v>
      </c>
      <c r="EQ49" s="286"/>
      <c r="ER49" s="229"/>
      <c r="ET49" s="296"/>
      <c r="EV49" s="229"/>
      <c r="EW49" s="434">
        <f t="shared" si="20"/>
      </c>
      <c r="EX49" s="434">
        <f t="shared" si="21"/>
      </c>
      <c r="EY49" s="434">
        <f t="shared" si="22"/>
      </c>
      <c r="EZ49" s="434">
        <f t="shared" si="23"/>
      </c>
      <c r="FA49" s="434">
        <f t="shared" si="24"/>
        <v>30</v>
      </c>
      <c r="FB49" s="434">
        <f t="shared" si="25"/>
      </c>
      <c r="FC49" s="434">
        <f t="shared" si="26"/>
      </c>
      <c r="FD49" s="434">
        <f t="shared" si="27"/>
      </c>
      <c r="FE49" s="434">
        <f t="shared" si="28"/>
      </c>
      <c r="FF49" s="434">
        <f t="shared" si="29"/>
      </c>
      <c r="FG49" s="434">
        <f t="shared" si="30"/>
      </c>
      <c r="FH49" s="434">
        <f t="shared" si="31"/>
      </c>
      <c r="FI49" s="434">
        <f t="shared" si="32"/>
      </c>
      <c r="FJ49" s="434">
        <f t="shared" si="33"/>
      </c>
      <c r="FK49" s="434">
        <f t="shared" si="34"/>
      </c>
      <c r="FL49" s="434">
        <f t="shared" si="35"/>
      </c>
      <c r="FM49" s="434">
        <f t="shared" si="36"/>
      </c>
      <c r="FN49" s="434">
        <f t="shared" si="37"/>
      </c>
      <c r="FO49" s="434">
        <f t="shared" si="38"/>
      </c>
      <c r="FP49" s="434">
        <f t="shared" si="39"/>
      </c>
      <c r="FQ49" s="434">
        <f t="shared" si="40"/>
        <v>27</v>
      </c>
      <c r="FR49" s="434">
        <f t="shared" si="41"/>
        <v>30</v>
      </c>
      <c r="FS49" s="434">
        <f t="shared" si="42"/>
      </c>
      <c r="FT49" s="434">
        <f t="shared" si="43"/>
      </c>
      <c r="FU49" s="434">
        <f t="shared" si="44"/>
      </c>
      <c r="FV49" s="434">
        <f t="shared" si="45"/>
      </c>
      <c r="FW49" s="434">
        <f t="shared" si="46"/>
      </c>
      <c r="FX49" s="434">
        <f t="shared" si="47"/>
      </c>
      <c r="FY49" s="434">
        <f t="shared" si="48"/>
      </c>
      <c r="FZ49" s="434">
        <f t="shared" si="49"/>
      </c>
      <c r="GA49" s="434">
        <f t="shared" si="50"/>
      </c>
      <c r="GB49" s="434">
        <f t="shared" si="51"/>
      </c>
      <c r="GC49" s="434">
        <f t="shared" si="52"/>
        <v>15</v>
      </c>
      <c r="GD49" s="434">
        <f t="shared" si="53"/>
      </c>
      <c r="GE49" s="434">
        <f t="shared" si="54"/>
      </c>
      <c r="GF49" s="434">
        <f t="shared" si="55"/>
      </c>
      <c r="GG49" s="434">
        <f t="shared" si="56"/>
      </c>
      <c r="GH49" s="434">
        <f t="shared" si="57"/>
        <v>15</v>
      </c>
      <c r="GI49" s="434">
        <f t="shared" si="58"/>
      </c>
      <c r="GJ49" s="434">
        <f t="shared" si="59"/>
      </c>
      <c r="GK49" s="434">
        <f t="shared" si="60"/>
      </c>
      <c r="GL49" s="434">
        <f t="shared" si="61"/>
      </c>
      <c r="GM49" s="434">
        <f t="shared" si="62"/>
        <v>0</v>
      </c>
      <c r="GN49" s="434">
        <f t="shared" si="63"/>
      </c>
      <c r="GO49" s="434">
        <f t="shared" si="64"/>
      </c>
      <c r="GP49" s="434">
        <f t="shared" si="65"/>
        <v>0</v>
      </c>
      <c r="GQ49" s="434">
        <f t="shared" si="66"/>
      </c>
      <c r="GR49" s="434">
        <f t="shared" si="67"/>
      </c>
      <c r="GS49" s="434">
        <f t="shared" si="68"/>
      </c>
      <c r="GT49" s="434">
        <f t="shared" si="69"/>
      </c>
      <c r="GU49" s="434">
        <f t="shared" si="70"/>
        <v>0</v>
      </c>
      <c r="GV49" s="434">
        <f t="shared" si="71"/>
      </c>
      <c r="GW49" s="434">
        <f t="shared" si="72"/>
      </c>
      <c r="GX49" s="434">
        <f t="shared" si="73"/>
      </c>
      <c r="GY49" s="434">
        <f t="shared" si="74"/>
        <v>30</v>
      </c>
      <c r="GZ49" s="434">
        <f t="shared" si="75"/>
      </c>
      <c r="HA49" s="434">
        <f t="shared" si="76"/>
      </c>
      <c r="HB49" s="434">
        <f t="shared" si="77"/>
      </c>
      <c r="HC49" s="434">
        <f t="shared" si="78"/>
        <v>30</v>
      </c>
    </row>
    <row r="50" spans="2:211" ht="25.5">
      <c r="B50" s="536" t="s">
        <v>842</v>
      </c>
      <c r="D50" s="510" t="s">
        <v>261</v>
      </c>
      <c r="E50" s="293" t="s">
        <v>379</v>
      </c>
      <c r="F50" s="229"/>
      <c r="G50" s="353">
        <v>1</v>
      </c>
      <c r="H50" s="353">
        <v>2</v>
      </c>
      <c r="I50" s="355">
        <v>1</v>
      </c>
      <c r="J50" s="344">
        <v>0</v>
      </c>
      <c r="K50" s="493"/>
      <c r="L50" s="493"/>
      <c r="M50" s="344"/>
      <c r="N50" s="344"/>
      <c r="O50" s="342"/>
      <c r="P50" s="229"/>
      <c r="Q50" s="344">
        <v>0</v>
      </c>
      <c r="R50" s="352">
        <v>4</v>
      </c>
      <c r="S50" s="344">
        <v>0</v>
      </c>
      <c r="T50" s="229"/>
      <c r="U50" s="345"/>
      <c r="V50" s="345"/>
      <c r="W50" s="345"/>
      <c r="X50" s="382">
        <f t="shared" si="17"/>
      </c>
      <c r="Y50" s="223">
        <f t="shared" si="18"/>
      </c>
      <c r="Z50" s="382">
        <f t="shared" si="19"/>
      </c>
      <c r="AA50" s="286"/>
      <c r="AB50" s="229"/>
      <c r="AC50" s="187"/>
      <c r="AD50" s="187"/>
      <c r="AE50" s="187"/>
      <c r="AF50" s="187"/>
      <c r="AG50" s="187"/>
      <c r="AH50" s="187"/>
      <c r="AI50" s="187"/>
      <c r="AJ50" s="187"/>
      <c r="AK50" s="187"/>
      <c r="AL50" s="187"/>
      <c r="AM50" s="187"/>
      <c r="AN50" s="187"/>
      <c r="AO50" s="187"/>
      <c r="AP50" s="187"/>
      <c r="AQ50" s="187"/>
      <c r="AR50" s="187"/>
      <c r="AS50" s="187"/>
      <c r="AT50" s="187"/>
      <c r="AU50" s="342"/>
      <c r="AV50" s="229"/>
      <c r="AW50" s="187"/>
      <c r="AX50" s="187"/>
      <c r="AY50" s="187"/>
      <c r="AZ50" s="187"/>
      <c r="BA50" s="187"/>
      <c r="BB50" s="187"/>
      <c r="BC50" s="187"/>
      <c r="BD50" s="187"/>
      <c r="BE50" s="342"/>
      <c r="BF50" s="229"/>
      <c r="BG50" s="187"/>
      <c r="BH50" s="187"/>
      <c r="BI50" s="187"/>
      <c r="BJ50" s="187"/>
      <c r="BK50" s="187"/>
      <c r="BL50" s="187"/>
      <c r="BM50" s="187"/>
      <c r="BN50" s="187"/>
      <c r="BO50" s="187"/>
      <c r="BP50" s="187"/>
      <c r="BQ50" s="187"/>
      <c r="BR50" s="187"/>
      <c r="BS50" s="187"/>
      <c r="BT50" s="342"/>
      <c r="BU50" s="229"/>
      <c r="BV50" s="187"/>
      <c r="BW50" s="374"/>
      <c r="BX50" s="187"/>
      <c r="BY50" s="342"/>
      <c r="BZ50" s="229"/>
      <c r="CA50" s="187"/>
      <c r="CB50" s="374"/>
      <c r="CC50" s="229"/>
      <c r="CD50" s="187"/>
      <c r="CE50" s="187"/>
      <c r="CF50" s="187"/>
      <c r="CG50" s="342"/>
      <c r="CH50" s="229"/>
      <c r="CI50" s="187"/>
      <c r="CJ50" s="187"/>
      <c r="CK50" s="342"/>
      <c r="CL50" s="187"/>
      <c r="CM50" s="187"/>
      <c r="CN50" s="187"/>
      <c r="CO50" s="187"/>
      <c r="CP50" s="342"/>
      <c r="CQ50" s="187"/>
      <c r="CR50" s="187"/>
      <c r="CS50" s="187"/>
      <c r="CT50" s="187"/>
      <c r="CU50" s="187"/>
      <c r="CV50" s="187"/>
      <c r="CW50" s="342"/>
      <c r="CX50" s="187"/>
      <c r="CY50" s="187"/>
      <c r="CZ50" s="379"/>
      <c r="DA50" s="229"/>
      <c r="DB50" s="229"/>
      <c r="DC50" s="187"/>
      <c r="DD50" s="187"/>
      <c r="DE50" s="490"/>
      <c r="DF50" s="379"/>
      <c r="DG50" s="229"/>
      <c r="DH50" s="392"/>
      <c r="DI50" s="392"/>
      <c r="DJ50" s="392"/>
      <c r="DK50" s="392"/>
      <c r="DL50" s="392"/>
      <c r="DM50" s="392"/>
      <c r="DN50" s="392"/>
      <c r="DO50" s="392"/>
      <c r="DP50" s="392"/>
      <c r="DQ50" s="392"/>
      <c r="DR50" s="392"/>
      <c r="DS50" s="392"/>
      <c r="DT50" s="392"/>
      <c r="DU50" s="392"/>
      <c r="DV50" s="392"/>
      <c r="DW50" s="392"/>
      <c r="DX50" s="392"/>
      <c r="DY50" s="392"/>
      <c r="DZ50" s="392"/>
      <c r="EA50" s="392"/>
      <c r="EB50" s="392"/>
      <c r="EC50" s="392"/>
      <c r="ED50" s="392"/>
      <c r="EE50" s="392"/>
      <c r="EF50" s="392"/>
      <c r="EG50" s="392"/>
      <c r="EH50" s="392"/>
      <c r="EI50" s="392"/>
      <c r="EJ50" s="392"/>
      <c r="EK50" s="392"/>
      <c r="EL50" s="392"/>
      <c r="EM50" s="392"/>
      <c r="EN50" s="392"/>
      <c r="EO50" s="404">
        <f>IF(SUM(DH50:EN50)=0,"",SUM(DH50:EN50))</f>
      </c>
      <c r="EP50" s="374"/>
      <c r="EQ50" s="286"/>
      <c r="ER50" s="229"/>
      <c r="ET50" s="296"/>
      <c r="EV50" s="229"/>
      <c r="EW50" s="434">
        <f t="shared" si="20"/>
      </c>
      <c r="EX50" s="434">
        <f t="shared" si="21"/>
      </c>
      <c r="EY50" s="434">
        <f t="shared" si="22"/>
      </c>
      <c r="EZ50" s="434">
        <f t="shared" si="23"/>
      </c>
      <c r="FA50" s="434">
        <f t="shared" si="24"/>
      </c>
      <c r="FB50" s="434">
        <f t="shared" si="25"/>
      </c>
      <c r="FC50" s="434">
        <f t="shared" si="26"/>
      </c>
      <c r="FD50" s="434">
        <f t="shared" si="27"/>
      </c>
      <c r="FE50" s="434">
        <f t="shared" si="28"/>
      </c>
      <c r="FF50" s="434">
        <f t="shared" si="29"/>
      </c>
      <c r="FG50" s="434">
        <f t="shared" si="30"/>
      </c>
      <c r="FH50" s="434">
        <f t="shared" si="31"/>
      </c>
      <c r="FI50" s="434">
        <f t="shared" si="32"/>
      </c>
      <c r="FJ50" s="434">
        <f t="shared" si="33"/>
      </c>
      <c r="FK50" s="434">
        <f t="shared" si="34"/>
      </c>
      <c r="FL50" s="434">
        <f t="shared" si="35"/>
      </c>
      <c r="FM50" s="434">
        <f t="shared" si="36"/>
      </c>
      <c r="FN50" s="434">
        <f t="shared" si="37"/>
      </c>
      <c r="FO50" s="434">
        <f t="shared" si="38"/>
      </c>
      <c r="FP50" s="434">
        <f t="shared" si="39"/>
      </c>
      <c r="FQ50" s="434">
        <f t="shared" si="40"/>
      </c>
      <c r="FR50" s="434">
        <f t="shared" si="41"/>
      </c>
      <c r="FS50" s="434">
        <f t="shared" si="42"/>
      </c>
      <c r="FT50" s="434">
        <f t="shared" si="43"/>
      </c>
      <c r="FU50" s="434">
        <f t="shared" si="44"/>
      </c>
      <c r="FV50" s="434">
        <f t="shared" si="45"/>
      </c>
      <c r="FW50" s="434">
        <f t="shared" si="46"/>
      </c>
      <c r="FX50" s="434">
        <f t="shared" si="47"/>
      </c>
      <c r="FY50" s="434">
        <f t="shared" si="48"/>
      </c>
      <c r="FZ50" s="434">
        <f t="shared" si="49"/>
      </c>
      <c r="GA50" s="434">
        <f t="shared" si="50"/>
      </c>
      <c r="GB50" s="434">
        <f t="shared" si="51"/>
      </c>
      <c r="GC50" s="434">
        <f t="shared" si="52"/>
      </c>
      <c r="GD50" s="434">
        <f t="shared" si="53"/>
      </c>
      <c r="GE50" s="434">
        <f t="shared" si="54"/>
      </c>
      <c r="GF50" s="434">
        <f t="shared" si="55"/>
      </c>
      <c r="GG50" s="434">
        <f t="shared" si="56"/>
      </c>
      <c r="GH50" s="434">
        <f t="shared" si="57"/>
      </c>
      <c r="GI50" s="434">
        <f t="shared" si="58"/>
      </c>
      <c r="GJ50" s="434">
        <f t="shared" si="59"/>
      </c>
      <c r="GK50" s="434">
        <f t="shared" si="60"/>
      </c>
      <c r="GL50" s="434">
        <f t="shared" si="61"/>
      </c>
      <c r="GM50" s="434">
        <f t="shared" si="62"/>
      </c>
      <c r="GN50" s="434">
        <f t="shared" si="63"/>
      </c>
      <c r="GO50" s="434">
        <f t="shared" si="64"/>
      </c>
      <c r="GP50" s="434">
        <f t="shared" si="65"/>
      </c>
      <c r="GQ50" s="434">
        <f t="shared" si="66"/>
      </c>
      <c r="GR50" s="434">
        <f t="shared" si="67"/>
      </c>
      <c r="GS50" s="434">
        <f t="shared" si="68"/>
      </c>
      <c r="GT50" s="434">
        <f t="shared" si="69"/>
      </c>
      <c r="GU50" s="434">
        <f t="shared" si="70"/>
      </c>
      <c r="GV50" s="434">
        <f t="shared" si="71"/>
      </c>
      <c r="GW50" s="434">
        <f t="shared" si="72"/>
      </c>
      <c r="GX50" s="434">
        <f t="shared" si="73"/>
      </c>
      <c r="GY50" s="434">
        <f t="shared" si="74"/>
      </c>
      <c r="GZ50" s="434">
        <f t="shared" si="75"/>
      </c>
      <c r="HA50" s="434">
        <f t="shared" si="76"/>
      </c>
      <c r="HB50" s="434">
        <f t="shared" si="77"/>
      </c>
      <c r="HC50" s="434">
        <f t="shared" si="78"/>
      </c>
    </row>
    <row r="51" spans="4:211" ht="25.5">
      <c r="D51" s="362" t="s">
        <v>260</v>
      </c>
      <c r="E51" s="293" t="s">
        <v>379</v>
      </c>
      <c r="F51" s="229"/>
      <c r="J51" s="341"/>
      <c r="K51" s="237"/>
      <c r="L51" s="237"/>
      <c r="M51" s="341"/>
      <c r="N51" s="341"/>
      <c r="O51" s="342"/>
      <c r="P51" s="229"/>
      <c r="Q51" s="344">
        <v>0</v>
      </c>
      <c r="R51" s="351">
        <v>2</v>
      </c>
      <c r="S51" s="344">
        <v>0</v>
      </c>
      <c r="T51" s="229"/>
      <c r="U51" s="345"/>
      <c r="V51" s="345"/>
      <c r="W51" s="345"/>
      <c r="X51" s="382">
        <f t="shared" si="17"/>
      </c>
      <c r="Y51" s="223">
        <f t="shared" si="18"/>
      </c>
      <c r="Z51" s="382">
        <f t="shared" si="19"/>
      </c>
      <c r="AA51" s="286"/>
      <c r="AB51" s="229"/>
      <c r="AC51" s="187"/>
      <c r="AD51" s="187"/>
      <c r="AE51" s="187"/>
      <c r="AF51" s="187"/>
      <c r="AG51" s="187"/>
      <c r="AH51" s="187"/>
      <c r="AI51" s="187"/>
      <c r="AJ51" s="187"/>
      <c r="AK51" s="187"/>
      <c r="AL51" s="187"/>
      <c r="AM51" s="187"/>
      <c r="AN51" s="187"/>
      <c r="AO51" s="187"/>
      <c r="AP51" s="187"/>
      <c r="AQ51" s="187"/>
      <c r="AR51" s="187"/>
      <c r="AS51" s="187"/>
      <c r="AT51" s="187"/>
      <c r="AU51" s="342"/>
      <c r="AV51" s="229"/>
      <c r="AW51" s="187"/>
      <c r="AX51" s="187"/>
      <c r="AY51" s="187"/>
      <c r="AZ51" s="187"/>
      <c r="BA51" s="187"/>
      <c r="BB51" s="187"/>
      <c r="BC51" s="187"/>
      <c r="BD51" s="187"/>
      <c r="BE51" s="342"/>
      <c r="BF51" s="229"/>
      <c r="BG51" s="187"/>
      <c r="BH51" s="187"/>
      <c r="BI51" s="187"/>
      <c r="BJ51" s="187"/>
      <c r="BK51" s="187"/>
      <c r="BL51" s="187"/>
      <c r="BM51" s="187"/>
      <c r="BN51" s="187"/>
      <c r="BO51" s="187"/>
      <c r="BP51" s="187"/>
      <c r="BQ51" s="187"/>
      <c r="BR51" s="187"/>
      <c r="BS51" s="187"/>
      <c r="BT51" s="342"/>
      <c r="BU51" s="229"/>
      <c r="BV51" s="187"/>
      <c r="BW51" s="374"/>
      <c r="BX51" s="187"/>
      <c r="BY51" s="342"/>
      <c r="BZ51" s="229"/>
      <c r="CA51" s="187"/>
      <c r="CB51" s="374"/>
      <c r="CC51" s="229"/>
      <c r="CD51" s="187"/>
      <c r="CE51" s="187"/>
      <c r="CF51" s="187"/>
      <c r="CG51" s="342"/>
      <c r="CH51" s="229"/>
      <c r="CI51" s="187"/>
      <c r="CJ51" s="187"/>
      <c r="CK51" s="342"/>
      <c r="CL51" s="187"/>
      <c r="CM51" s="187"/>
      <c r="CN51" s="187"/>
      <c r="CO51" s="187"/>
      <c r="CP51" s="342"/>
      <c r="CQ51" s="187"/>
      <c r="CR51" s="187"/>
      <c r="CS51" s="187"/>
      <c r="CT51" s="187"/>
      <c r="CU51" s="187"/>
      <c r="CV51" s="187"/>
      <c r="CW51" s="342"/>
      <c r="CX51" s="187"/>
      <c r="CY51" s="187"/>
      <c r="CZ51" s="379"/>
      <c r="DA51" s="229"/>
      <c r="DB51" s="229"/>
      <c r="DC51" s="187"/>
      <c r="DD51" s="187"/>
      <c r="DE51" s="490"/>
      <c r="DF51" s="379"/>
      <c r="DG51" s="229"/>
      <c r="DH51" s="392"/>
      <c r="DI51" s="392"/>
      <c r="DJ51" s="392"/>
      <c r="DK51" s="392"/>
      <c r="DL51" s="392"/>
      <c r="DM51" s="392"/>
      <c r="DN51" s="392"/>
      <c r="DO51" s="392"/>
      <c r="DP51" s="392"/>
      <c r="DQ51" s="392"/>
      <c r="DR51" s="392"/>
      <c r="DS51" s="392"/>
      <c r="DT51" s="392"/>
      <c r="DU51" s="392"/>
      <c r="DV51" s="392"/>
      <c r="DW51" s="392"/>
      <c r="DX51" s="392"/>
      <c r="DY51" s="392"/>
      <c r="DZ51" s="392"/>
      <c r="EA51" s="392"/>
      <c r="EB51" s="392"/>
      <c r="EC51" s="392"/>
      <c r="ED51" s="392"/>
      <c r="EE51" s="392"/>
      <c r="EF51" s="392"/>
      <c r="EG51" s="392"/>
      <c r="EH51" s="392"/>
      <c r="EI51" s="392"/>
      <c r="EJ51" s="392"/>
      <c r="EK51" s="392"/>
      <c r="EL51" s="392"/>
      <c r="EM51" s="392"/>
      <c r="EN51" s="392"/>
      <c r="EO51" s="404">
        <f>IF(SUM(DH51:EN51)=0,"",SUM(DH51:EN51))</f>
      </c>
      <c r="EP51" s="374"/>
      <c r="EQ51" s="286"/>
      <c r="ER51" s="229"/>
      <c r="ET51" s="296"/>
      <c r="EV51" s="229"/>
      <c r="EW51" s="434">
        <f t="shared" si="20"/>
      </c>
      <c r="EX51" s="434">
        <f t="shared" si="21"/>
      </c>
      <c r="EY51" s="434">
        <f t="shared" si="22"/>
      </c>
      <c r="EZ51" s="434">
        <f t="shared" si="23"/>
      </c>
      <c r="FA51" s="434">
        <f t="shared" si="24"/>
      </c>
      <c r="FB51" s="434">
        <f t="shared" si="25"/>
      </c>
      <c r="FC51" s="434">
        <f t="shared" si="26"/>
      </c>
      <c r="FD51" s="434">
        <f t="shared" si="27"/>
      </c>
      <c r="FE51" s="434">
        <f t="shared" si="28"/>
      </c>
      <c r="FF51" s="434">
        <f t="shared" si="29"/>
      </c>
      <c r="FG51" s="434">
        <f t="shared" si="30"/>
      </c>
      <c r="FH51" s="434">
        <f t="shared" si="31"/>
      </c>
      <c r="FI51" s="434">
        <f t="shared" si="32"/>
      </c>
      <c r="FJ51" s="434">
        <f t="shared" si="33"/>
      </c>
      <c r="FK51" s="434">
        <f t="shared" si="34"/>
      </c>
      <c r="FL51" s="434">
        <f t="shared" si="35"/>
      </c>
      <c r="FM51" s="434">
        <f t="shared" si="36"/>
      </c>
      <c r="FN51" s="434">
        <f t="shared" si="37"/>
      </c>
      <c r="FO51" s="434">
        <f t="shared" si="38"/>
      </c>
      <c r="FP51" s="434">
        <f t="shared" si="39"/>
      </c>
      <c r="FQ51" s="434">
        <f t="shared" si="40"/>
      </c>
      <c r="FR51" s="434">
        <f t="shared" si="41"/>
      </c>
      <c r="FS51" s="434">
        <f t="shared" si="42"/>
      </c>
      <c r="FT51" s="434">
        <f t="shared" si="43"/>
      </c>
      <c r="FU51" s="434">
        <f t="shared" si="44"/>
      </c>
      <c r="FV51" s="434">
        <f t="shared" si="45"/>
      </c>
      <c r="FW51" s="434">
        <f t="shared" si="46"/>
      </c>
      <c r="FX51" s="434">
        <f t="shared" si="47"/>
      </c>
      <c r="FY51" s="434">
        <f t="shared" si="48"/>
      </c>
      <c r="FZ51" s="434">
        <f t="shared" si="49"/>
      </c>
      <c r="GA51" s="434">
        <f t="shared" si="50"/>
      </c>
      <c r="GB51" s="434">
        <f t="shared" si="51"/>
      </c>
      <c r="GC51" s="434">
        <f t="shared" si="52"/>
      </c>
      <c r="GD51" s="434">
        <f t="shared" si="53"/>
      </c>
      <c r="GE51" s="434">
        <f t="shared" si="54"/>
      </c>
      <c r="GF51" s="434">
        <f t="shared" si="55"/>
      </c>
      <c r="GG51" s="434">
        <f t="shared" si="56"/>
      </c>
      <c r="GH51" s="434">
        <f t="shared" si="57"/>
      </c>
      <c r="GI51" s="434">
        <f t="shared" si="58"/>
      </c>
      <c r="GJ51" s="434">
        <f t="shared" si="59"/>
      </c>
      <c r="GK51" s="434">
        <f t="shared" si="60"/>
      </c>
      <c r="GL51" s="434">
        <f t="shared" si="61"/>
      </c>
      <c r="GM51" s="434">
        <f t="shared" si="62"/>
      </c>
      <c r="GN51" s="434">
        <f t="shared" si="63"/>
      </c>
      <c r="GO51" s="434">
        <f t="shared" si="64"/>
      </c>
      <c r="GP51" s="434">
        <f t="shared" si="65"/>
      </c>
      <c r="GQ51" s="434">
        <f t="shared" si="66"/>
      </c>
      <c r="GR51" s="434">
        <f t="shared" si="67"/>
      </c>
      <c r="GS51" s="434">
        <f t="shared" si="68"/>
      </c>
      <c r="GT51" s="434">
        <f t="shared" si="69"/>
      </c>
      <c r="GU51" s="434">
        <f t="shared" si="70"/>
      </c>
      <c r="GV51" s="434">
        <f t="shared" si="71"/>
      </c>
      <c r="GW51" s="434">
        <f t="shared" si="72"/>
      </c>
      <c r="GX51" s="434">
        <f t="shared" si="73"/>
      </c>
      <c r="GY51" s="434">
        <f t="shared" si="74"/>
      </c>
      <c r="GZ51" s="434">
        <f t="shared" si="75"/>
      </c>
      <c r="HA51" s="434">
        <f t="shared" si="76"/>
      </c>
      <c r="HB51" s="434">
        <f t="shared" si="77"/>
      </c>
      <c r="HC51" s="434">
        <f t="shared" si="78"/>
      </c>
    </row>
    <row r="52" spans="4:211" ht="25.5">
      <c r="D52" s="362" t="s">
        <v>262</v>
      </c>
      <c r="E52" s="293" t="s">
        <v>379</v>
      </c>
      <c r="F52" s="229"/>
      <c r="J52" s="341"/>
      <c r="K52" s="237"/>
      <c r="L52" s="237"/>
      <c r="M52" s="341"/>
      <c r="N52" s="341"/>
      <c r="O52" s="342"/>
      <c r="P52" s="229"/>
      <c r="Q52" s="344">
        <v>0</v>
      </c>
      <c r="R52" s="343">
        <v>2</v>
      </c>
      <c r="S52" s="344">
        <v>0</v>
      </c>
      <c r="T52" s="229"/>
      <c r="U52" s="345"/>
      <c r="V52" s="345"/>
      <c r="W52" s="345"/>
      <c r="X52" s="382">
        <f t="shared" si="17"/>
      </c>
      <c r="Y52" s="223">
        <f t="shared" si="18"/>
      </c>
      <c r="Z52" s="382">
        <f t="shared" si="19"/>
      </c>
      <c r="AA52" s="286"/>
      <c r="AB52" s="229"/>
      <c r="AC52" s="187"/>
      <c r="AD52" s="187"/>
      <c r="AE52" s="187"/>
      <c r="AF52" s="187"/>
      <c r="AG52" s="187"/>
      <c r="AH52" s="187"/>
      <c r="AI52" s="187"/>
      <c r="AJ52" s="187"/>
      <c r="AK52" s="187"/>
      <c r="AL52" s="187"/>
      <c r="AM52" s="187"/>
      <c r="AN52" s="187"/>
      <c r="AO52" s="187"/>
      <c r="AP52" s="187"/>
      <c r="AQ52" s="187"/>
      <c r="AR52" s="187"/>
      <c r="AS52" s="187"/>
      <c r="AT52" s="187"/>
      <c r="AU52" s="342"/>
      <c r="AV52" s="229"/>
      <c r="AW52" s="187"/>
      <c r="AX52" s="187"/>
      <c r="AY52" s="187"/>
      <c r="AZ52" s="187"/>
      <c r="BA52" s="187"/>
      <c r="BB52" s="187"/>
      <c r="BC52" s="187"/>
      <c r="BD52" s="187"/>
      <c r="BE52" s="342"/>
      <c r="BF52" s="229"/>
      <c r="BG52" s="187"/>
      <c r="BH52" s="187"/>
      <c r="BI52" s="187"/>
      <c r="BJ52" s="187"/>
      <c r="BK52" s="187"/>
      <c r="BL52" s="187"/>
      <c r="BM52" s="187"/>
      <c r="BN52" s="187"/>
      <c r="BO52" s="187"/>
      <c r="BP52" s="187"/>
      <c r="BQ52" s="187"/>
      <c r="BR52" s="187"/>
      <c r="BS52" s="187"/>
      <c r="BT52" s="342"/>
      <c r="BU52" s="229"/>
      <c r="BV52" s="187"/>
      <c r="BW52" s="374"/>
      <c r="BX52" s="187"/>
      <c r="BY52" s="342"/>
      <c r="BZ52" s="229"/>
      <c r="CA52" s="187"/>
      <c r="CB52" s="374"/>
      <c r="CC52" s="229"/>
      <c r="CD52" s="187"/>
      <c r="CE52" s="187"/>
      <c r="CF52" s="187"/>
      <c r="CG52" s="342"/>
      <c r="CH52" s="229"/>
      <c r="CI52" s="187"/>
      <c r="CJ52" s="187"/>
      <c r="CK52" s="342"/>
      <c r="CL52" s="187"/>
      <c r="CM52" s="187"/>
      <c r="CN52" s="187"/>
      <c r="CO52" s="187"/>
      <c r="CP52" s="342"/>
      <c r="CQ52" s="187"/>
      <c r="CR52" s="187"/>
      <c r="CS52" s="187"/>
      <c r="CT52" s="187"/>
      <c r="CU52" s="187"/>
      <c r="CV52" s="187"/>
      <c r="CW52" s="342"/>
      <c r="CX52" s="187"/>
      <c r="CY52" s="187"/>
      <c r="CZ52" s="379"/>
      <c r="DA52" s="229"/>
      <c r="DB52" s="229"/>
      <c r="DC52" s="187"/>
      <c r="DD52" s="187"/>
      <c r="DE52" s="490"/>
      <c r="DF52" s="379"/>
      <c r="DG52" s="229"/>
      <c r="DH52" s="392"/>
      <c r="DI52" s="392"/>
      <c r="DJ52" s="392"/>
      <c r="DK52" s="392"/>
      <c r="DL52" s="392"/>
      <c r="DM52" s="392"/>
      <c r="DN52" s="392"/>
      <c r="DO52" s="392"/>
      <c r="DP52" s="392"/>
      <c r="DQ52" s="392"/>
      <c r="DR52" s="392"/>
      <c r="DS52" s="392"/>
      <c r="DT52" s="392"/>
      <c r="DU52" s="392"/>
      <c r="DV52" s="392"/>
      <c r="DW52" s="392"/>
      <c r="DX52" s="392"/>
      <c r="DY52" s="392"/>
      <c r="DZ52" s="392"/>
      <c r="EA52" s="392"/>
      <c r="EB52" s="392"/>
      <c r="EC52" s="392"/>
      <c r="ED52" s="392"/>
      <c r="EE52" s="392"/>
      <c r="EF52" s="392"/>
      <c r="EG52" s="392"/>
      <c r="EH52" s="392"/>
      <c r="EI52" s="392"/>
      <c r="EJ52" s="392"/>
      <c r="EK52" s="392"/>
      <c r="EL52" s="392"/>
      <c r="EM52" s="392"/>
      <c r="EN52" s="392"/>
      <c r="EO52" s="404">
        <f>IF(SUM(DH52:EN52)=0,"",SUM(DH52:EN52))</f>
      </c>
      <c r="EP52" s="374"/>
      <c r="EQ52" s="286"/>
      <c r="ER52" s="229"/>
      <c r="ET52" s="296"/>
      <c r="EV52" s="229"/>
      <c r="EW52" s="434">
        <f t="shared" si="20"/>
      </c>
      <c r="EX52" s="434">
        <f t="shared" si="21"/>
      </c>
      <c r="EY52" s="434">
        <f t="shared" si="22"/>
      </c>
      <c r="EZ52" s="434">
        <f t="shared" si="23"/>
      </c>
      <c r="FA52" s="434">
        <f t="shared" si="24"/>
      </c>
      <c r="FB52" s="434">
        <f t="shared" si="25"/>
      </c>
      <c r="FC52" s="434">
        <f t="shared" si="26"/>
      </c>
      <c r="FD52" s="434">
        <f t="shared" si="27"/>
      </c>
      <c r="FE52" s="434">
        <f t="shared" si="28"/>
      </c>
      <c r="FF52" s="434">
        <f t="shared" si="29"/>
      </c>
      <c r="FG52" s="434">
        <f t="shared" si="30"/>
      </c>
      <c r="FH52" s="434">
        <f t="shared" si="31"/>
      </c>
      <c r="FI52" s="434">
        <f t="shared" si="32"/>
      </c>
      <c r="FJ52" s="434">
        <f t="shared" si="33"/>
      </c>
      <c r="FK52" s="434">
        <f t="shared" si="34"/>
      </c>
      <c r="FL52" s="434">
        <f t="shared" si="35"/>
      </c>
      <c r="FM52" s="434">
        <f t="shared" si="36"/>
      </c>
      <c r="FN52" s="434">
        <f t="shared" si="37"/>
      </c>
      <c r="FO52" s="434">
        <f t="shared" si="38"/>
      </c>
      <c r="FP52" s="434">
        <f t="shared" si="39"/>
      </c>
      <c r="FQ52" s="434">
        <f t="shared" si="40"/>
      </c>
      <c r="FR52" s="434">
        <f t="shared" si="41"/>
      </c>
      <c r="FS52" s="434">
        <f t="shared" si="42"/>
      </c>
      <c r="FT52" s="434">
        <f t="shared" si="43"/>
      </c>
      <c r="FU52" s="434">
        <f t="shared" si="44"/>
      </c>
      <c r="FV52" s="434">
        <f t="shared" si="45"/>
      </c>
      <c r="FW52" s="434">
        <f t="shared" si="46"/>
      </c>
      <c r="FX52" s="434">
        <f t="shared" si="47"/>
      </c>
      <c r="FY52" s="434">
        <f t="shared" si="48"/>
      </c>
      <c r="FZ52" s="434">
        <f t="shared" si="49"/>
      </c>
      <c r="GA52" s="434">
        <f t="shared" si="50"/>
      </c>
      <c r="GB52" s="434">
        <f t="shared" si="51"/>
      </c>
      <c r="GC52" s="434">
        <f t="shared" si="52"/>
      </c>
      <c r="GD52" s="434">
        <f t="shared" si="53"/>
      </c>
      <c r="GE52" s="434">
        <f t="shared" si="54"/>
      </c>
      <c r="GF52" s="434">
        <f t="shared" si="55"/>
      </c>
      <c r="GG52" s="434">
        <f t="shared" si="56"/>
      </c>
      <c r="GH52" s="434">
        <f t="shared" si="57"/>
      </c>
      <c r="GI52" s="434">
        <f t="shared" si="58"/>
      </c>
      <c r="GJ52" s="434">
        <f t="shared" si="59"/>
      </c>
      <c r="GK52" s="434">
        <f t="shared" si="60"/>
      </c>
      <c r="GL52" s="434">
        <f t="shared" si="61"/>
      </c>
      <c r="GM52" s="434">
        <f t="shared" si="62"/>
      </c>
      <c r="GN52" s="434">
        <f t="shared" si="63"/>
      </c>
      <c r="GO52" s="434">
        <f t="shared" si="64"/>
      </c>
      <c r="GP52" s="434">
        <f t="shared" si="65"/>
      </c>
      <c r="GQ52" s="434">
        <f t="shared" si="66"/>
      </c>
      <c r="GR52" s="434">
        <f t="shared" si="67"/>
      </c>
      <c r="GS52" s="434">
        <f t="shared" si="68"/>
      </c>
      <c r="GT52" s="434">
        <f t="shared" si="69"/>
      </c>
      <c r="GU52" s="434">
        <f t="shared" si="70"/>
      </c>
      <c r="GV52" s="434">
        <f t="shared" si="71"/>
      </c>
      <c r="GW52" s="434">
        <f t="shared" si="72"/>
      </c>
      <c r="GX52" s="434">
        <f t="shared" si="73"/>
      </c>
      <c r="GY52" s="434">
        <f t="shared" si="74"/>
      </c>
      <c r="GZ52" s="434">
        <f t="shared" si="75"/>
      </c>
      <c r="HA52" s="434">
        <f t="shared" si="76"/>
      </c>
      <c r="HB52" s="434">
        <f t="shared" si="77"/>
      </c>
      <c r="HC52" s="434">
        <f t="shared" si="78"/>
      </c>
    </row>
    <row r="53" spans="2:211" ht="58.5">
      <c r="B53" s="536" t="s">
        <v>842</v>
      </c>
      <c r="D53" s="510" t="s">
        <v>362</v>
      </c>
      <c r="E53" s="293" t="s">
        <v>379</v>
      </c>
      <c r="F53" s="229"/>
      <c r="G53" s="353">
        <v>1</v>
      </c>
      <c r="H53" s="353">
        <v>1</v>
      </c>
      <c r="I53" s="513">
        <v>0</v>
      </c>
      <c r="J53" s="344">
        <v>0</v>
      </c>
      <c r="K53" s="493"/>
      <c r="L53" s="493"/>
      <c r="M53" s="344"/>
      <c r="N53" s="344"/>
      <c r="O53" s="342"/>
      <c r="P53" s="229"/>
      <c r="Q53" s="344"/>
      <c r="R53" s="343">
        <v>1</v>
      </c>
      <c r="S53" s="341">
        <v>1</v>
      </c>
      <c r="T53" s="229"/>
      <c r="U53" s="345">
        <v>1450</v>
      </c>
      <c r="V53" s="398">
        <v>20</v>
      </c>
      <c r="W53" s="345">
        <v>4</v>
      </c>
      <c r="X53" s="382">
        <f t="shared" si="17"/>
        <v>31</v>
      </c>
      <c r="Y53" s="223">
        <f t="shared" si="18"/>
        <v>0.016551724137931035</v>
      </c>
      <c r="Z53" s="382">
        <f t="shared" si="19"/>
        <v>33</v>
      </c>
      <c r="AA53" s="357" t="s">
        <v>713</v>
      </c>
      <c r="AB53" s="229"/>
      <c r="AC53" s="491">
        <v>0.5</v>
      </c>
      <c r="AD53" s="187"/>
      <c r="AE53" s="187"/>
      <c r="AF53" s="187"/>
      <c r="AG53" s="187"/>
      <c r="AH53" s="187"/>
      <c r="AI53" s="187"/>
      <c r="AJ53" s="359">
        <v>0.5</v>
      </c>
      <c r="AK53" s="187"/>
      <c r="AL53" s="187"/>
      <c r="AM53" s="187"/>
      <c r="AN53" s="187"/>
      <c r="AO53" s="187"/>
      <c r="AP53" s="187"/>
      <c r="AQ53" s="187"/>
      <c r="AR53" s="187"/>
      <c r="AS53" s="187"/>
      <c r="AT53" s="187"/>
      <c r="AU53" s="342"/>
      <c r="AV53" s="229"/>
      <c r="AW53" s="187">
        <v>1</v>
      </c>
      <c r="AX53" s="358">
        <v>1</v>
      </c>
      <c r="AY53" s="187"/>
      <c r="AZ53" s="187"/>
      <c r="BA53" s="187"/>
      <c r="BB53" s="187"/>
      <c r="BC53" s="187"/>
      <c r="BD53" s="187"/>
      <c r="BE53" s="342"/>
      <c r="BF53" s="229"/>
      <c r="BG53" s="187"/>
      <c r="BH53" s="187"/>
      <c r="BI53" s="187"/>
      <c r="BJ53" s="358">
        <v>1</v>
      </c>
      <c r="BK53" s="187"/>
      <c r="BL53" s="187"/>
      <c r="BM53" s="187"/>
      <c r="BN53" s="187"/>
      <c r="BO53" s="187"/>
      <c r="BP53" s="187"/>
      <c r="BQ53" s="187"/>
      <c r="BR53" s="187"/>
      <c r="BS53" s="400">
        <v>0</v>
      </c>
      <c r="BT53" s="342"/>
      <c r="BU53" s="229"/>
      <c r="BV53" s="400">
        <v>0</v>
      </c>
      <c r="BW53" s="374"/>
      <c r="BX53" s="187"/>
      <c r="BY53" s="342"/>
      <c r="BZ53" s="229"/>
      <c r="CA53" s="400">
        <v>0</v>
      </c>
      <c r="CB53" s="374"/>
      <c r="CC53" s="229"/>
      <c r="CD53" s="187"/>
      <c r="CE53" s="385">
        <v>1</v>
      </c>
      <c r="CF53" s="187"/>
      <c r="CG53" s="342"/>
      <c r="CH53" s="229"/>
      <c r="CI53" s="373">
        <v>1</v>
      </c>
      <c r="CJ53" s="402">
        <v>1</v>
      </c>
      <c r="CK53" s="342"/>
      <c r="CL53" s="373">
        <v>1</v>
      </c>
      <c r="CM53" s="402">
        <v>1</v>
      </c>
      <c r="CN53" s="373">
        <v>1</v>
      </c>
      <c r="CO53" s="402">
        <v>1</v>
      </c>
      <c r="CP53" s="342"/>
      <c r="CQ53" s="191">
        <v>0</v>
      </c>
      <c r="CR53" s="373">
        <v>1</v>
      </c>
      <c r="CS53" s="402">
        <v>1</v>
      </c>
      <c r="CT53" s="191">
        <v>0</v>
      </c>
      <c r="CU53" s="402">
        <v>1</v>
      </c>
      <c r="CV53" s="373">
        <v>1</v>
      </c>
      <c r="CW53" s="286" t="s">
        <v>714</v>
      </c>
      <c r="CX53" s="389">
        <v>1</v>
      </c>
      <c r="CY53" s="187"/>
      <c r="CZ53" s="514" t="s">
        <v>715</v>
      </c>
      <c r="DA53" s="229"/>
      <c r="DB53" s="229"/>
      <c r="DC53" s="389">
        <v>1</v>
      </c>
      <c r="DD53" s="187"/>
      <c r="DE53" s="490"/>
      <c r="DF53" s="541" t="s">
        <v>716</v>
      </c>
      <c r="DG53" s="229"/>
      <c r="DH53" s="392"/>
      <c r="DI53" s="395">
        <v>1</v>
      </c>
      <c r="DJ53" s="394">
        <v>1</v>
      </c>
      <c r="DK53" s="392"/>
      <c r="DL53" s="392"/>
      <c r="DM53" s="392"/>
      <c r="DN53" s="392"/>
      <c r="DO53" s="392"/>
      <c r="DP53" s="395">
        <v>1</v>
      </c>
      <c r="DQ53" s="392"/>
      <c r="DR53" s="392"/>
      <c r="DS53" s="395">
        <v>1</v>
      </c>
      <c r="DT53" s="392"/>
      <c r="DU53" s="392"/>
      <c r="DV53" s="392"/>
      <c r="DW53" s="392"/>
      <c r="DX53" s="392"/>
      <c r="DY53" s="394">
        <v>1</v>
      </c>
      <c r="DZ53" s="392"/>
      <c r="EA53" s="392"/>
      <c r="EB53" s="392"/>
      <c r="EC53" s="392"/>
      <c r="ED53" s="394">
        <v>1</v>
      </c>
      <c r="EE53" s="395">
        <v>1</v>
      </c>
      <c r="EF53" s="392"/>
      <c r="EG53" s="392"/>
      <c r="EH53" s="392"/>
      <c r="EI53" s="394">
        <v>1</v>
      </c>
      <c r="EJ53" s="392"/>
      <c r="EK53" s="392"/>
      <c r="EL53" s="395">
        <v>1</v>
      </c>
      <c r="EM53" s="394">
        <v>1</v>
      </c>
      <c r="EN53" s="392"/>
      <c r="EO53" s="404">
        <f>IF(SUM(DH53:EN53)=0,"",SUM(DH53:EN53))</f>
        <v>10</v>
      </c>
      <c r="EP53" s="374"/>
      <c r="EQ53" s="286"/>
      <c r="ER53" s="229"/>
      <c r="ET53" s="296"/>
      <c r="EV53" s="229"/>
      <c r="EW53" s="434">
        <f t="shared" si="20"/>
        <v>2</v>
      </c>
      <c r="EX53" s="434">
        <f t="shared" si="21"/>
      </c>
      <c r="EY53" s="434">
        <f t="shared" si="22"/>
      </c>
      <c r="EZ53" s="434">
        <f t="shared" si="23"/>
      </c>
      <c r="FA53" s="434">
        <f t="shared" si="24"/>
      </c>
      <c r="FB53" s="434">
        <f t="shared" si="25"/>
      </c>
      <c r="FC53" s="434">
        <f t="shared" si="26"/>
      </c>
      <c r="FD53" s="434">
        <f t="shared" si="27"/>
        <v>2</v>
      </c>
      <c r="FE53" s="434">
        <f t="shared" si="28"/>
      </c>
      <c r="FF53" s="434">
        <f t="shared" si="29"/>
      </c>
      <c r="FG53" s="434">
        <f t="shared" si="30"/>
      </c>
      <c r="FH53" s="434">
        <f t="shared" si="31"/>
      </c>
      <c r="FI53" s="434">
        <f t="shared" si="32"/>
      </c>
      <c r="FJ53" s="434">
        <f t="shared" si="33"/>
      </c>
      <c r="FK53" s="434">
        <f t="shared" si="34"/>
      </c>
      <c r="FL53" s="434">
        <f t="shared" si="35"/>
      </c>
      <c r="FM53" s="434">
        <f t="shared" si="36"/>
      </c>
      <c r="FN53" s="434">
        <f t="shared" si="37"/>
      </c>
      <c r="FO53" s="434">
        <f t="shared" si="38"/>
      </c>
      <c r="FP53" s="434">
        <f t="shared" si="39"/>
      </c>
      <c r="FQ53" s="434">
        <f t="shared" si="40"/>
        <v>4</v>
      </c>
      <c r="FR53" s="434">
        <f t="shared" si="41"/>
        <v>4</v>
      </c>
      <c r="FS53" s="434">
        <f t="shared" si="42"/>
      </c>
      <c r="FT53" s="434">
        <f t="shared" si="43"/>
      </c>
      <c r="FU53" s="434">
        <f t="shared" si="44"/>
      </c>
      <c r="FV53" s="434">
        <f t="shared" si="45"/>
      </c>
      <c r="FW53" s="434">
        <f t="shared" si="46"/>
      </c>
      <c r="FX53" s="434">
        <f t="shared" si="47"/>
      </c>
      <c r="FY53" s="434">
        <f t="shared" si="48"/>
      </c>
      <c r="FZ53" s="434">
        <f t="shared" si="49"/>
      </c>
      <c r="GA53" s="434">
        <f t="shared" si="50"/>
      </c>
      <c r="GB53" s="434">
        <f t="shared" si="51"/>
      </c>
      <c r="GC53" s="434">
        <f t="shared" si="52"/>
      </c>
      <c r="GD53" s="434">
        <f t="shared" si="53"/>
        <v>4</v>
      </c>
      <c r="GE53" s="434">
        <f t="shared" si="54"/>
      </c>
      <c r="GF53" s="434">
        <f t="shared" si="55"/>
      </c>
      <c r="GG53" s="434">
        <f t="shared" si="56"/>
      </c>
      <c r="GH53" s="434">
        <f t="shared" si="57"/>
      </c>
      <c r="GI53" s="434">
        <f t="shared" si="58"/>
      </c>
      <c r="GJ53" s="434">
        <f t="shared" si="59"/>
      </c>
      <c r="GK53" s="434">
        <f t="shared" si="60"/>
      </c>
      <c r="GL53" s="434">
        <f t="shared" si="61"/>
      </c>
      <c r="GM53" s="434">
        <f t="shared" si="62"/>
        <v>0</v>
      </c>
      <c r="GN53" s="434">
        <f t="shared" si="63"/>
      </c>
      <c r="GO53" s="434">
        <f t="shared" si="64"/>
      </c>
      <c r="GP53" s="434">
        <f t="shared" si="65"/>
        <v>0</v>
      </c>
      <c r="GQ53" s="434">
        <f t="shared" si="66"/>
      </c>
      <c r="GR53" s="434">
        <f t="shared" si="67"/>
      </c>
      <c r="GS53" s="434">
        <f t="shared" si="68"/>
      </c>
      <c r="GT53" s="434">
        <f t="shared" si="69"/>
      </c>
      <c r="GU53" s="434">
        <f t="shared" si="70"/>
        <v>0</v>
      </c>
      <c r="GV53" s="434">
        <f t="shared" si="71"/>
      </c>
      <c r="GW53" s="434">
        <f t="shared" si="72"/>
      </c>
      <c r="GX53" s="434">
        <f t="shared" si="73"/>
      </c>
      <c r="GY53" s="434">
        <f t="shared" si="74"/>
        <v>4</v>
      </c>
      <c r="GZ53" s="434">
        <f t="shared" si="75"/>
      </c>
      <c r="HA53" s="434">
        <f t="shared" si="76"/>
      </c>
      <c r="HB53" s="434">
        <f t="shared" si="77"/>
      </c>
      <c r="HC53" s="434">
        <f t="shared" si="78"/>
        <v>4</v>
      </c>
    </row>
    <row r="54" spans="4:211" ht="12.75">
      <c r="D54" s="511" t="s">
        <v>471</v>
      </c>
      <c r="E54" s="293" t="s">
        <v>379</v>
      </c>
      <c r="F54" s="229"/>
      <c r="G54" s="353">
        <v>1</v>
      </c>
      <c r="H54" s="353">
        <v>1</v>
      </c>
      <c r="I54" s="513">
        <v>0</v>
      </c>
      <c r="J54" s="344">
        <v>0</v>
      </c>
      <c r="K54" s="493"/>
      <c r="L54" s="493"/>
      <c r="M54" s="344"/>
      <c r="N54" s="344"/>
      <c r="O54" s="342"/>
      <c r="P54" s="229"/>
      <c r="Q54" s="344">
        <v>0</v>
      </c>
      <c r="R54" s="343">
        <v>1</v>
      </c>
      <c r="S54" s="344">
        <v>0</v>
      </c>
      <c r="T54" s="229"/>
      <c r="U54" s="345"/>
      <c r="V54" s="345"/>
      <c r="W54" s="345"/>
      <c r="X54" s="382">
        <f t="shared" si="17"/>
      </c>
      <c r="Y54" s="223">
        <f t="shared" si="18"/>
      </c>
      <c r="Z54" s="382">
        <f t="shared" si="19"/>
      </c>
      <c r="AA54" s="286"/>
      <c r="AB54" s="229"/>
      <c r="AC54" s="187"/>
      <c r="AD54" s="187"/>
      <c r="AE54" s="187"/>
      <c r="AF54" s="187"/>
      <c r="AG54" s="187"/>
      <c r="AH54" s="187"/>
      <c r="AI54" s="187"/>
      <c r="AJ54" s="187"/>
      <c r="AK54" s="187"/>
      <c r="AL54" s="187"/>
      <c r="AM54" s="187"/>
      <c r="AN54" s="187"/>
      <c r="AO54" s="187"/>
      <c r="AP54" s="187"/>
      <c r="AQ54" s="187"/>
      <c r="AR54" s="187"/>
      <c r="AS54" s="187"/>
      <c r="AT54" s="187"/>
      <c r="AU54" s="342"/>
      <c r="AV54" s="229"/>
      <c r="AW54" s="187"/>
      <c r="AX54" s="187"/>
      <c r="AY54" s="187"/>
      <c r="AZ54" s="187"/>
      <c r="BA54" s="187"/>
      <c r="BB54" s="187"/>
      <c r="BC54" s="187"/>
      <c r="BD54" s="187"/>
      <c r="BE54" s="342"/>
      <c r="BF54" s="229"/>
      <c r="BG54" s="187"/>
      <c r="BH54" s="187"/>
      <c r="BI54" s="187"/>
      <c r="BJ54" s="187"/>
      <c r="BK54" s="187"/>
      <c r="BL54" s="187"/>
      <c r="BM54" s="187"/>
      <c r="BN54" s="187"/>
      <c r="BO54" s="187"/>
      <c r="BP54" s="187"/>
      <c r="BQ54" s="187"/>
      <c r="BR54" s="187"/>
      <c r="BS54" s="187"/>
      <c r="BT54" s="342"/>
      <c r="BU54" s="229"/>
      <c r="BV54" s="187"/>
      <c r="BW54" s="374"/>
      <c r="BX54" s="187"/>
      <c r="BY54" s="342"/>
      <c r="BZ54" s="229"/>
      <c r="CA54" s="187"/>
      <c r="CB54" s="374"/>
      <c r="CC54" s="229"/>
      <c r="CD54" s="187"/>
      <c r="CE54" s="187"/>
      <c r="CF54" s="187"/>
      <c r="CG54" s="342"/>
      <c r="CH54" s="229"/>
      <c r="CI54" s="187"/>
      <c r="CJ54" s="187"/>
      <c r="CK54" s="342"/>
      <c r="CL54" s="187"/>
      <c r="CM54" s="187"/>
      <c r="CN54" s="187"/>
      <c r="CO54" s="187"/>
      <c r="CP54" s="342"/>
      <c r="CQ54" s="187"/>
      <c r="CR54" s="187"/>
      <c r="CS54" s="187"/>
      <c r="CT54" s="187"/>
      <c r="CU54" s="187"/>
      <c r="CV54" s="187"/>
      <c r="CW54" s="342"/>
      <c r="CX54" s="187"/>
      <c r="CY54" s="187"/>
      <c r="CZ54" s="379"/>
      <c r="DA54" s="229"/>
      <c r="DB54" s="229"/>
      <c r="DC54" s="187"/>
      <c r="DD54" s="187"/>
      <c r="DE54" s="490"/>
      <c r="DF54" s="379"/>
      <c r="DG54" s="229"/>
      <c r="DH54" s="392"/>
      <c r="DI54" s="392"/>
      <c r="DJ54" s="392"/>
      <c r="DK54" s="392"/>
      <c r="DL54" s="392"/>
      <c r="DM54" s="392"/>
      <c r="DN54" s="392"/>
      <c r="DO54" s="392"/>
      <c r="DP54" s="392"/>
      <c r="DQ54" s="392"/>
      <c r="DR54" s="392"/>
      <c r="DS54" s="392"/>
      <c r="DT54" s="392"/>
      <c r="DU54" s="392"/>
      <c r="DV54" s="392"/>
      <c r="DW54" s="392"/>
      <c r="DX54" s="392"/>
      <c r="DY54" s="392"/>
      <c r="DZ54" s="392"/>
      <c r="EA54" s="392"/>
      <c r="EB54" s="392"/>
      <c r="EC54" s="392"/>
      <c r="ED54" s="392"/>
      <c r="EE54" s="392"/>
      <c r="EF54" s="392"/>
      <c r="EG54" s="392"/>
      <c r="EH54" s="392"/>
      <c r="EI54" s="392"/>
      <c r="EJ54" s="392"/>
      <c r="EK54" s="392"/>
      <c r="EL54" s="392"/>
      <c r="EM54" s="392"/>
      <c r="EN54" s="392"/>
      <c r="EO54" s="404">
        <f>IF(SUM(DH54:EN54)=0,"",SUM(DH54:EN54))</f>
      </c>
      <c r="EP54" s="374"/>
      <c r="EQ54" s="286"/>
      <c r="ER54" s="229"/>
      <c r="ET54" s="296"/>
      <c r="EV54" s="229"/>
      <c r="EW54" s="434">
        <f t="shared" si="20"/>
      </c>
      <c r="EX54" s="434">
        <f t="shared" si="21"/>
      </c>
      <c r="EY54" s="434">
        <f t="shared" si="22"/>
      </c>
      <c r="EZ54" s="434">
        <f t="shared" si="23"/>
      </c>
      <c r="FA54" s="434">
        <f t="shared" si="24"/>
      </c>
      <c r="FB54" s="434">
        <f t="shared" si="25"/>
      </c>
      <c r="FC54" s="434">
        <f t="shared" si="26"/>
      </c>
      <c r="FD54" s="434">
        <f t="shared" si="27"/>
      </c>
      <c r="FE54" s="434">
        <f t="shared" si="28"/>
      </c>
      <c r="FF54" s="434">
        <f t="shared" si="29"/>
      </c>
      <c r="FG54" s="434">
        <f t="shared" si="30"/>
      </c>
      <c r="FH54" s="434">
        <f t="shared" si="31"/>
      </c>
      <c r="FI54" s="434">
        <f t="shared" si="32"/>
      </c>
      <c r="FJ54" s="434">
        <f t="shared" si="33"/>
      </c>
      <c r="FK54" s="434">
        <f t="shared" si="34"/>
      </c>
      <c r="FL54" s="434">
        <f t="shared" si="35"/>
      </c>
      <c r="FM54" s="434">
        <f t="shared" si="36"/>
      </c>
      <c r="FN54" s="434">
        <f t="shared" si="37"/>
      </c>
      <c r="FO54" s="434">
        <f t="shared" si="38"/>
      </c>
      <c r="FP54" s="434">
        <f t="shared" si="39"/>
      </c>
      <c r="FQ54" s="434">
        <f t="shared" si="40"/>
      </c>
      <c r="FR54" s="434">
        <f t="shared" si="41"/>
      </c>
      <c r="FS54" s="434">
        <f t="shared" si="42"/>
      </c>
      <c r="FT54" s="434">
        <f t="shared" si="43"/>
      </c>
      <c r="FU54" s="434">
        <f t="shared" si="44"/>
      </c>
      <c r="FV54" s="434">
        <f t="shared" si="45"/>
      </c>
      <c r="FW54" s="434">
        <f t="shared" si="46"/>
      </c>
      <c r="FX54" s="434">
        <f t="shared" si="47"/>
      </c>
      <c r="FY54" s="434">
        <f t="shared" si="48"/>
      </c>
      <c r="FZ54" s="434">
        <f t="shared" si="49"/>
      </c>
      <c r="GA54" s="434">
        <f t="shared" si="50"/>
      </c>
      <c r="GB54" s="434">
        <f t="shared" si="51"/>
      </c>
      <c r="GC54" s="434">
        <f t="shared" si="52"/>
      </c>
      <c r="GD54" s="434">
        <f t="shared" si="53"/>
      </c>
      <c r="GE54" s="434">
        <f t="shared" si="54"/>
      </c>
      <c r="GF54" s="434">
        <f t="shared" si="55"/>
      </c>
      <c r="GG54" s="434">
        <f t="shared" si="56"/>
      </c>
      <c r="GH54" s="434">
        <f t="shared" si="57"/>
      </c>
      <c r="GI54" s="434">
        <f t="shared" si="58"/>
      </c>
      <c r="GJ54" s="434">
        <f t="shared" si="59"/>
      </c>
      <c r="GK54" s="434">
        <f t="shared" si="60"/>
      </c>
      <c r="GL54" s="434">
        <f t="shared" si="61"/>
      </c>
      <c r="GM54" s="434">
        <f t="shared" si="62"/>
      </c>
      <c r="GN54" s="434">
        <f t="shared" si="63"/>
      </c>
      <c r="GO54" s="434">
        <f t="shared" si="64"/>
      </c>
      <c r="GP54" s="434">
        <f t="shared" si="65"/>
      </c>
      <c r="GQ54" s="434">
        <f t="shared" si="66"/>
      </c>
      <c r="GR54" s="434">
        <f t="shared" si="67"/>
      </c>
      <c r="GS54" s="434">
        <f t="shared" si="68"/>
      </c>
      <c r="GT54" s="434">
        <f t="shared" si="69"/>
      </c>
      <c r="GU54" s="434">
        <f t="shared" si="70"/>
      </c>
      <c r="GV54" s="434">
        <f t="shared" si="71"/>
      </c>
      <c r="GW54" s="434">
        <f t="shared" si="72"/>
      </c>
      <c r="GX54" s="434">
        <f t="shared" si="73"/>
      </c>
      <c r="GY54" s="434">
        <f t="shared" si="74"/>
      </c>
      <c r="GZ54" s="434">
        <f t="shared" si="75"/>
      </c>
      <c r="HA54" s="434">
        <f t="shared" si="76"/>
      </c>
      <c r="HB54" s="434">
        <f t="shared" si="77"/>
      </c>
      <c r="HC54" s="434">
        <f t="shared" si="78"/>
      </c>
    </row>
    <row r="55" spans="4:211" ht="25.5">
      <c r="D55" s="563" t="s">
        <v>121</v>
      </c>
      <c r="E55" s="294" t="s">
        <v>477</v>
      </c>
      <c r="F55" s="229"/>
      <c r="J55" s="341"/>
      <c r="K55" s="237"/>
      <c r="L55" s="237"/>
      <c r="M55" s="341"/>
      <c r="N55" s="341"/>
      <c r="O55" s="342"/>
      <c r="P55" s="229"/>
      <c r="Q55" s="343">
        <v>1</v>
      </c>
      <c r="R55" s="343">
        <v>5</v>
      </c>
      <c r="S55" s="344">
        <v>0</v>
      </c>
      <c r="T55" s="229"/>
      <c r="U55" s="555">
        <v>500</v>
      </c>
      <c r="V55" s="555">
        <v>15</v>
      </c>
      <c r="W55" s="555">
        <v>10</v>
      </c>
      <c r="X55" s="382">
        <f t="shared" si="17"/>
        <v>22</v>
      </c>
      <c r="Y55" s="223">
        <f t="shared" si="18"/>
        <v>0.05</v>
      </c>
      <c r="Z55" s="382">
        <f t="shared" si="19"/>
        <v>23</v>
      </c>
      <c r="AA55" s="286"/>
      <c r="AB55" s="229"/>
      <c r="AC55" s="187"/>
      <c r="AD55" s="187"/>
      <c r="AE55" s="187"/>
      <c r="AF55" s="187"/>
      <c r="AG55" s="187"/>
      <c r="AH55" s="187"/>
      <c r="AI55" s="187"/>
      <c r="AJ55" s="187"/>
      <c r="AK55" s="187"/>
      <c r="AL55" s="187"/>
      <c r="AM55" s="187"/>
      <c r="AN55" s="538">
        <v>1</v>
      </c>
      <c r="AO55" s="187"/>
      <c r="AP55" s="187"/>
      <c r="AQ55" s="187"/>
      <c r="AR55" s="187"/>
      <c r="AS55" s="187"/>
      <c r="AT55" s="187"/>
      <c r="AU55" s="342"/>
      <c r="AV55" s="229"/>
      <c r="AW55" s="187"/>
      <c r="AX55" s="187"/>
      <c r="AY55" s="187"/>
      <c r="AZ55" s="187"/>
      <c r="BA55" s="187"/>
      <c r="BB55" s="187"/>
      <c r="BC55" s="187"/>
      <c r="BD55" s="187"/>
      <c r="BE55" s="342"/>
      <c r="BF55" s="229"/>
      <c r="BG55" s="187"/>
      <c r="BH55" s="187"/>
      <c r="BI55" s="187"/>
      <c r="BJ55" s="187"/>
      <c r="BK55" s="187"/>
      <c r="BL55" s="187"/>
      <c r="BM55" s="187"/>
      <c r="BN55" s="187"/>
      <c r="BO55" s="187"/>
      <c r="BP55" s="187"/>
      <c r="BQ55" s="187"/>
      <c r="BR55" s="187"/>
      <c r="BS55" s="187"/>
      <c r="BT55" s="342"/>
      <c r="BU55" s="229"/>
      <c r="BV55" s="187"/>
      <c r="BW55" s="374"/>
      <c r="BX55" s="187"/>
      <c r="BY55" s="342"/>
      <c r="BZ55" s="229"/>
      <c r="CA55" s="187"/>
      <c r="CB55" s="374"/>
      <c r="CC55" s="229"/>
      <c r="CD55" s="187"/>
      <c r="CE55" s="187"/>
      <c r="CF55" s="187"/>
      <c r="CG55" s="342"/>
      <c r="CH55" s="229"/>
      <c r="CI55" s="187"/>
      <c r="CJ55" s="187"/>
      <c r="CK55" s="342"/>
      <c r="CL55" s="187"/>
      <c r="CM55" s="187"/>
      <c r="CN55" s="187"/>
      <c r="CO55" s="187"/>
      <c r="CP55" s="342"/>
      <c r="CQ55" s="187"/>
      <c r="CR55" s="187"/>
      <c r="CS55" s="187"/>
      <c r="CT55" s="187"/>
      <c r="CU55" s="187"/>
      <c r="CV55" s="187"/>
      <c r="CW55" s="342"/>
      <c r="CX55" s="187"/>
      <c r="CY55" s="187"/>
      <c r="CZ55" s="379"/>
      <c r="DA55" s="229"/>
      <c r="DB55" s="229"/>
      <c r="DC55" s="187"/>
      <c r="DD55" s="187"/>
      <c r="DE55" s="490"/>
      <c r="DF55" s="379"/>
      <c r="DG55" s="229"/>
      <c r="DH55" s="392"/>
      <c r="DI55" s="392"/>
      <c r="DJ55" s="392"/>
      <c r="DK55" s="392"/>
      <c r="DL55" s="392"/>
      <c r="DM55" s="392"/>
      <c r="DN55" s="392"/>
      <c r="DO55" s="392"/>
      <c r="DP55" s="392"/>
      <c r="DQ55" s="392"/>
      <c r="DR55" s="392"/>
      <c r="DS55" s="392"/>
      <c r="DT55" s="392"/>
      <c r="DU55" s="392"/>
      <c r="DV55" s="392"/>
      <c r="DW55" s="392"/>
      <c r="DX55" s="392"/>
      <c r="DY55" s="392"/>
      <c r="DZ55" s="392"/>
      <c r="EA55" s="392"/>
      <c r="EB55" s="392"/>
      <c r="EC55" s="392"/>
      <c r="ED55" s="392"/>
      <c r="EE55" s="392"/>
      <c r="EF55" s="392"/>
      <c r="EG55" s="392"/>
      <c r="EH55" s="392"/>
      <c r="EI55" s="392"/>
      <c r="EJ55" s="392"/>
      <c r="EK55" s="392"/>
      <c r="EL55" s="392"/>
      <c r="EM55" s="392"/>
      <c r="EN55" s="392"/>
      <c r="EO55" s="404">
        <f>IF(SUM(DH55:EN55)=0,"",SUM(DH55:EN55))</f>
      </c>
      <c r="EP55" s="374"/>
      <c r="EQ55" s="286"/>
      <c r="ER55" s="229"/>
      <c r="ET55" s="296"/>
      <c r="EV55" s="229"/>
      <c r="EW55" s="434">
        <f t="shared" si="20"/>
      </c>
      <c r="EX55" s="434">
        <f t="shared" si="21"/>
      </c>
      <c r="EY55" s="434">
        <f t="shared" si="22"/>
      </c>
      <c r="EZ55" s="434">
        <f t="shared" si="23"/>
      </c>
      <c r="FA55" s="434">
        <f t="shared" si="24"/>
      </c>
      <c r="FB55" s="434">
        <f t="shared" si="25"/>
      </c>
      <c r="FC55" s="434">
        <f t="shared" si="26"/>
      </c>
      <c r="FD55" s="434">
        <f t="shared" si="27"/>
      </c>
      <c r="FE55" s="434">
        <f t="shared" si="28"/>
      </c>
      <c r="FF55" s="434">
        <f t="shared" si="29"/>
      </c>
      <c r="FG55" s="434">
        <f t="shared" si="30"/>
      </c>
      <c r="FH55" s="434">
        <f t="shared" si="31"/>
        <v>10</v>
      </c>
      <c r="FI55" s="434">
        <f t="shared" si="32"/>
      </c>
      <c r="FJ55" s="434">
        <f t="shared" si="33"/>
      </c>
      <c r="FK55" s="434">
        <f t="shared" si="34"/>
      </c>
      <c r="FL55" s="434">
        <f t="shared" si="35"/>
      </c>
      <c r="FM55" s="434">
        <f t="shared" si="36"/>
      </c>
      <c r="FN55" s="434">
        <f t="shared" si="37"/>
      </c>
      <c r="FO55" s="434">
        <f t="shared" si="38"/>
      </c>
      <c r="FP55" s="434">
        <f t="shared" si="39"/>
      </c>
      <c r="FQ55" s="434">
        <f t="shared" si="40"/>
      </c>
      <c r="FR55" s="434">
        <f t="shared" si="41"/>
      </c>
      <c r="FS55" s="434">
        <f t="shared" si="42"/>
      </c>
      <c r="FT55" s="434">
        <f t="shared" si="43"/>
      </c>
      <c r="FU55" s="434">
        <f t="shared" si="44"/>
      </c>
      <c r="FV55" s="434">
        <f t="shared" si="45"/>
      </c>
      <c r="FW55" s="434">
        <f t="shared" si="46"/>
      </c>
      <c r="FX55" s="434">
        <f t="shared" si="47"/>
      </c>
      <c r="FY55" s="434">
        <f t="shared" si="48"/>
      </c>
      <c r="FZ55" s="434">
        <f t="shared" si="49"/>
      </c>
      <c r="GA55" s="434">
        <f t="shared" si="50"/>
      </c>
      <c r="GB55" s="434">
        <f t="shared" si="51"/>
      </c>
      <c r="GC55" s="434">
        <f t="shared" si="52"/>
      </c>
      <c r="GD55" s="434">
        <f t="shared" si="53"/>
      </c>
      <c r="GE55" s="434">
        <f t="shared" si="54"/>
      </c>
      <c r="GF55" s="434">
        <f t="shared" si="55"/>
      </c>
      <c r="GG55" s="434">
        <f t="shared" si="56"/>
      </c>
      <c r="GH55" s="434">
        <f t="shared" si="57"/>
      </c>
      <c r="GI55" s="434">
        <f t="shared" si="58"/>
      </c>
      <c r="GJ55" s="434">
        <f t="shared" si="59"/>
      </c>
      <c r="GK55" s="434">
        <f t="shared" si="60"/>
      </c>
      <c r="GL55" s="434">
        <f t="shared" si="61"/>
      </c>
      <c r="GM55" s="434">
        <f t="shared" si="62"/>
      </c>
      <c r="GN55" s="434">
        <f t="shared" si="63"/>
      </c>
      <c r="GO55" s="434">
        <f t="shared" si="64"/>
      </c>
      <c r="GP55" s="434">
        <f t="shared" si="65"/>
      </c>
      <c r="GQ55" s="434">
        <f t="shared" si="66"/>
      </c>
      <c r="GR55" s="434">
        <f t="shared" si="67"/>
      </c>
      <c r="GS55" s="434">
        <f t="shared" si="68"/>
      </c>
      <c r="GT55" s="434">
        <f t="shared" si="69"/>
      </c>
      <c r="GU55" s="434">
        <f t="shared" si="70"/>
      </c>
      <c r="GV55" s="434">
        <f t="shared" si="71"/>
      </c>
      <c r="GW55" s="434">
        <f t="shared" si="72"/>
      </c>
      <c r="GX55" s="434">
        <f t="shared" si="73"/>
      </c>
      <c r="GY55" s="434">
        <f t="shared" si="74"/>
      </c>
      <c r="GZ55" s="434">
        <f t="shared" si="75"/>
      </c>
      <c r="HA55" s="434">
        <f t="shared" si="76"/>
      </c>
      <c r="HB55" s="434">
        <f t="shared" si="77"/>
      </c>
      <c r="HC55" s="434">
        <f t="shared" si="78"/>
      </c>
    </row>
    <row r="56" spans="4:211" ht="25.5">
      <c r="D56" s="364" t="s">
        <v>155</v>
      </c>
      <c r="E56" s="291" t="s">
        <v>475</v>
      </c>
      <c r="F56" s="229"/>
      <c r="J56" s="341"/>
      <c r="K56" s="237"/>
      <c r="L56" s="237"/>
      <c r="M56" s="341"/>
      <c r="N56" s="341"/>
      <c r="O56" s="342"/>
      <c r="P56" s="229"/>
      <c r="Q56" s="344">
        <v>0</v>
      </c>
      <c r="R56" s="343">
        <v>1</v>
      </c>
      <c r="S56" s="344">
        <v>0</v>
      </c>
      <c r="T56" s="229"/>
      <c r="U56" s="345"/>
      <c r="V56" s="345"/>
      <c r="W56" s="345"/>
      <c r="X56" s="382">
        <f t="shared" si="17"/>
      </c>
      <c r="Y56" s="223">
        <f t="shared" si="18"/>
      </c>
      <c r="Z56" s="382">
        <f t="shared" si="19"/>
      </c>
      <c r="AA56" s="286"/>
      <c r="AB56" s="229"/>
      <c r="AC56" s="187"/>
      <c r="AD56" s="187"/>
      <c r="AE56" s="187"/>
      <c r="AF56" s="187"/>
      <c r="AG56" s="187"/>
      <c r="AH56" s="187"/>
      <c r="AI56" s="187"/>
      <c r="AJ56" s="187"/>
      <c r="AK56" s="187"/>
      <c r="AL56" s="187"/>
      <c r="AM56" s="187"/>
      <c r="AN56" s="187"/>
      <c r="AO56" s="187"/>
      <c r="AP56" s="187"/>
      <c r="AQ56" s="187"/>
      <c r="AR56" s="187"/>
      <c r="AS56" s="187"/>
      <c r="AT56" s="187"/>
      <c r="AU56" s="342"/>
      <c r="AV56" s="229"/>
      <c r="AW56" s="187"/>
      <c r="AX56" s="187"/>
      <c r="AY56" s="187"/>
      <c r="AZ56" s="187"/>
      <c r="BA56" s="187"/>
      <c r="BB56" s="187"/>
      <c r="BC56" s="187"/>
      <c r="BD56" s="187"/>
      <c r="BE56" s="342"/>
      <c r="BF56" s="229"/>
      <c r="BG56" s="187"/>
      <c r="BH56" s="187"/>
      <c r="BI56" s="187"/>
      <c r="BJ56" s="187"/>
      <c r="BK56" s="187"/>
      <c r="BL56" s="187"/>
      <c r="BM56" s="187"/>
      <c r="BN56" s="187"/>
      <c r="BO56" s="187"/>
      <c r="BP56" s="187"/>
      <c r="BQ56" s="187"/>
      <c r="BR56" s="187"/>
      <c r="BS56" s="187"/>
      <c r="BT56" s="342"/>
      <c r="BU56" s="229"/>
      <c r="BV56" s="187"/>
      <c r="BW56" s="374"/>
      <c r="BX56" s="187"/>
      <c r="BY56" s="342"/>
      <c r="BZ56" s="229"/>
      <c r="CA56" s="187"/>
      <c r="CB56" s="374"/>
      <c r="CC56" s="229"/>
      <c r="CD56" s="187"/>
      <c r="CE56" s="187"/>
      <c r="CF56" s="187"/>
      <c r="CG56" s="342"/>
      <c r="CH56" s="229"/>
      <c r="CI56" s="187"/>
      <c r="CJ56" s="187"/>
      <c r="CK56" s="342"/>
      <c r="CL56" s="187"/>
      <c r="CM56" s="187"/>
      <c r="CN56" s="187"/>
      <c r="CO56" s="187"/>
      <c r="CP56" s="342"/>
      <c r="CQ56" s="187"/>
      <c r="CR56" s="187"/>
      <c r="CS56" s="187"/>
      <c r="CT56" s="187"/>
      <c r="CU56" s="187"/>
      <c r="CV56" s="187"/>
      <c r="CW56" s="342"/>
      <c r="CX56" s="187"/>
      <c r="CY56" s="187"/>
      <c r="CZ56" s="379"/>
      <c r="DA56" s="229"/>
      <c r="DB56" s="229"/>
      <c r="DC56" s="187"/>
      <c r="DD56" s="187"/>
      <c r="DE56" s="490"/>
      <c r="DF56" s="379"/>
      <c r="DG56" s="229"/>
      <c r="DH56" s="392"/>
      <c r="DI56" s="392"/>
      <c r="DJ56" s="392"/>
      <c r="DK56" s="392"/>
      <c r="DL56" s="392"/>
      <c r="DM56" s="392"/>
      <c r="DN56" s="392"/>
      <c r="DO56" s="392"/>
      <c r="DP56" s="392"/>
      <c r="DQ56" s="392"/>
      <c r="DR56" s="392"/>
      <c r="DS56" s="392"/>
      <c r="DT56" s="392"/>
      <c r="DU56" s="392"/>
      <c r="DV56" s="392"/>
      <c r="DW56" s="392"/>
      <c r="DX56" s="392"/>
      <c r="DY56" s="392"/>
      <c r="DZ56" s="392"/>
      <c r="EA56" s="392"/>
      <c r="EB56" s="392"/>
      <c r="EC56" s="392"/>
      <c r="ED56" s="392"/>
      <c r="EE56" s="392"/>
      <c r="EF56" s="392"/>
      <c r="EG56" s="392"/>
      <c r="EH56" s="392"/>
      <c r="EI56" s="392"/>
      <c r="EJ56" s="392"/>
      <c r="EK56" s="392"/>
      <c r="EL56" s="392"/>
      <c r="EM56" s="392"/>
      <c r="EN56" s="392"/>
      <c r="EO56" s="404">
        <f>IF(SUM(DH56:EN56)=0,"",SUM(DH56:EN56))</f>
      </c>
      <c r="EP56" s="374"/>
      <c r="EQ56" s="286"/>
      <c r="ER56" s="229"/>
      <c r="ET56" s="296"/>
      <c r="EV56" s="229"/>
      <c r="EW56" s="434">
        <f t="shared" si="20"/>
      </c>
      <c r="EX56" s="434">
        <f t="shared" si="21"/>
      </c>
      <c r="EY56" s="434">
        <f t="shared" si="22"/>
      </c>
      <c r="EZ56" s="434">
        <f t="shared" si="23"/>
      </c>
      <c r="FA56" s="434">
        <f t="shared" si="24"/>
      </c>
      <c r="FB56" s="434">
        <f t="shared" si="25"/>
      </c>
      <c r="FC56" s="434">
        <f t="shared" si="26"/>
      </c>
      <c r="FD56" s="434">
        <f t="shared" si="27"/>
      </c>
      <c r="FE56" s="434">
        <f t="shared" si="28"/>
      </c>
      <c r="FF56" s="434">
        <f t="shared" si="29"/>
      </c>
      <c r="FG56" s="434">
        <f t="shared" si="30"/>
      </c>
      <c r="FH56" s="434">
        <f t="shared" si="31"/>
      </c>
      <c r="FI56" s="434">
        <f t="shared" si="32"/>
      </c>
      <c r="FJ56" s="434">
        <f t="shared" si="33"/>
      </c>
      <c r="FK56" s="434">
        <f t="shared" si="34"/>
      </c>
      <c r="FL56" s="434">
        <f t="shared" si="35"/>
      </c>
      <c r="FM56" s="434">
        <f t="shared" si="36"/>
      </c>
      <c r="FN56" s="434">
        <f t="shared" si="37"/>
      </c>
      <c r="FO56" s="434">
        <f t="shared" si="38"/>
      </c>
      <c r="FP56" s="434">
        <f t="shared" si="39"/>
      </c>
      <c r="FQ56" s="434">
        <f t="shared" si="40"/>
      </c>
      <c r="FR56" s="434">
        <f t="shared" si="41"/>
      </c>
      <c r="FS56" s="434">
        <f t="shared" si="42"/>
      </c>
      <c r="FT56" s="434">
        <f t="shared" si="43"/>
      </c>
      <c r="FU56" s="434">
        <f t="shared" si="44"/>
      </c>
      <c r="FV56" s="434">
        <f t="shared" si="45"/>
      </c>
      <c r="FW56" s="434">
        <f t="shared" si="46"/>
      </c>
      <c r="FX56" s="434">
        <f t="shared" si="47"/>
      </c>
      <c r="FY56" s="434">
        <f t="shared" si="48"/>
      </c>
      <c r="FZ56" s="434">
        <f t="shared" si="49"/>
      </c>
      <c r="GA56" s="434">
        <f t="shared" si="50"/>
      </c>
      <c r="GB56" s="434">
        <f t="shared" si="51"/>
      </c>
      <c r="GC56" s="434">
        <f t="shared" si="52"/>
      </c>
      <c r="GD56" s="434">
        <f t="shared" si="53"/>
      </c>
      <c r="GE56" s="434">
        <f t="shared" si="54"/>
      </c>
      <c r="GF56" s="434">
        <f t="shared" si="55"/>
      </c>
      <c r="GG56" s="434">
        <f t="shared" si="56"/>
      </c>
      <c r="GH56" s="434">
        <f t="shared" si="57"/>
      </c>
      <c r="GI56" s="434">
        <f t="shared" si="58"/>
      </c>
      <c r="GJ56" s="434">
        <f t="shared" si="59"/>
      </c>
      <c r="GK56" s="434">
        <f t="shared" si="60"/>
      </c>
      <c r="GL56" s="434">
        <f t="shared" si="61"/>
      </c>
      <c r="GM56" s="434">
        <f t="shared" si="62"/>
      </c>
      <c r="GN56" s="434">
        <f t="shared" si="63"/>
      </c>
      <c r="GO56" s="434">
        <f t="shared" si="64"/>
      </c>
      <c r="GP56" s="434">
        <f t="shared" si="65"/>
      </c>
      <c r="GQ56" s="434">
        <f t="shared" si="66"/>
      </c>
      <c r="GR56" s="434">
        <f t="shared" si="67"/>
      </c>
      <c r="GS56" s="434">
        <f t="shared" si="68"/>
      </c>
      <c r="GT56" s="434">
        <f t="shared" si="69"/>
      </c>
      <c r="GU56" s="434">
        <f t="shared" si="70"/>
      </c>
      <c r="GV56" s="434">
        <f t="shared" si="71"/>
      </c>
      <c r="GW56" s="434">
        <f t="shared" si="72"/>
      </c>
      <c r="GX56" s="434">
        <f t="shared" si="73"/>
      </c>
      <c r="GY56" s="434">
        <f t="shared" si="74"/>
      </c>
      <c r="GZ56" s="434">
        <f t="shared" si="75"/>
      </c>
      <c r="HA56" s="434">
        <f t="shared" si="76"/>
      </c>
      <c r="HB56" s="434">
        <f t="shared" si="77"/>
      </c>
      <c r="HC56" s="434">
        <f t="shared" si="78"/>
      </c>
    </row>
    <row r="57" spans="4:211" ht="22.5">
      <c r="D57" s="364" t="s">
        <v>214</v>
      </c>
      <c r="E57" s="295" t="s">
        <v>476</v>
      </c>
      <c r="F57" s="229"/>
      <c r="J57" s="341"/>
      <c r="K57" s="237"/>
      <c r="L57" s="237"/>
      <c r="M57" s="341"/>
      <c r="N57" s="341"/>
      <c r="O57" s="342"/>
      <c r="P57" s="229"/>
      <c r="Q57" s="343">
        <v>1</v>
      </c>
      <c r="R57" s="344">
        <v>0</v>
      </c>
      <c r="S57" s="344">
        <v>0</v>
      </c>
      <c r="T57" s="229"/>
      <c r="U57" s="345"/>
      <c r="V57" s="345"/>
      <c r="W57" s="345"/>
      <c r="X57" s="382">
        <f t="shared" si="17"/>
      </c>
      <c r="Y57" s="223">
        <f t="shared" si="18"/>
      </c>
      <c r="Z57" s="382">
        <f t="shared" si="19"/>
      </c>
      <c r="AA57" s="286"/>
      <c r="AB57" s="229"/>
      <c r="AC57" s="187"/>
      <c r="AD57" s="187"/>
      <c r="AE57" s="187"/>
      <c r="AF57" s="187"/>
      <c r="AG57" s="187"/>
      <c r="AH57" s="187"/>
      <c r="AI57" s="187"/>
      <c r="AJ57" s="187"/>
      <c r="AK57" s="187"/>
      <c r="AL57" s="187"/>
      <c r="AM57" s="187"/>
      <c r="AN57" s="187"/>
      <c r="AO57" s="187"/>
      <c r="AP57" s="187"/>
      <c r="AQ57" s="187"/>
      <c r="AR57" s="187"/>
      <c r="AS57" s="187"/>
      <c r="AT57" s="187"/>
      <c r="AU57" s="342"/>
      <c r="AV57" s="229"/>
      <c r="AW57" s="187"/>
      <c r="AX57" s="187"/>
      <c r="AY57" s="187"/>
      <c r="AZ57" s="187"/>
      <c r="BA57" s="187"/>
      <c r="BB57" s="187"/>
      <c r="BC57" s="187"/>
      <c r="BD57" s="187"/>
      <c r="BE57" s="342"/>
      <c r="BF57" s="229"/>
      <c r="BG57" s="187"/>
      <c r="BH57" s="187"/>
      <c r="BI57" s="187"/>
      <c r="BJ57" s="187"/>
      <c r="BK57" s="187"/>
      <c r="BL57" s="187"/>
      <c r="BM57" s="187"/>
      <c r="BN57" s="187"/>
      <c r="BO57" s="187"/>
      <c r="BP57" s="187"/>
      <c r="BQ57" s="187"/>
      <c r="BR57" s="187"/>
      <c r="BS57" s="187"/>
      <c r="BT57" s="342"/>
      <c r="BU57" s="229"/>
      <c r="BV57" s="187"/>
      <c r="BW57" s="374"/>
      <c r="BX57" s="187"/>
      <c r="BY57" s="342"/>
      <c r="BZ57" s="229"/>
      <c r="CA57" s="187"/>
      <c r="CB57" s="374"/>
      <c r="CC57" s="229"/>
      <c r="CD57" s="187"/>
      <c r="CE57" s="187"/>
      <c r="CF57" s="187"/>
      <c r="CG57" s="342"/>
      <c r="CH57" s="229"/>
      <c r="CI57" s="187"/>
      <c r="CJ57" s="187"/>
      <c r="CK57" s="342"/>
      <c r="CL57" s="187"/>
      <c r="CM57" s="187"/>
      <c r="CN57" s="187"/>
      <c r="CO57" s="187"/>
      <c r="CP57" s="342"/>
      <c r="CQ57" s="187"/>
      <c r="CR57" s="187"/>
      <c r="CS57" s="187"/>
      <c r="CT57" s="187"/>
      <c r="CU57" s="187"/>
      <c r="CV57" s="187"/>
      <c r="CW57" s="342"/>
      <c r="CX57" s="187"/>
      <c r="CY57" s="187"/>
      <c r="CZ57" s="379"/>
      <c r="DA57" s="229"/>
      <c r="DB57" s="229"/>
      <c r="DC57" s="187"/>
      <c r="DD57" s="187"/>
      <c r="DE57" s="490"/>
      <c r="DF57" s="379"/>
      <c r="DG57" s="229"/>
      <c r="DH57" s="392"/>
      <c r="DI57" s="392"/>
      <c r="DJ57" s="392"/>
      <c r="DK57" s="392"/>
      <c r="DL57" s="392"/>
      <c r="DM57" s="392"/>
      <c r="DN57" s="392"/>
      <c r="DO57" s="392"/>
      <c r="DP57" s="392"/>
      <c r="DQ57" s="392"/>
      <c r="DR57" s="392"/>
      <c r="DS57" s="392"/>
      <c r="DT57" s="392"/>
      <c r="DU57" s="392"/>
      <c r="DV57" s="392"/>
      <c r="DW57" s="392"/>
      <c r="DX57" s="392"/>
      <c r="DY57" s="392"/>
      <c r="DZ57" s="392"/>
      <c r="EA57" s="392"/>
      <c r="EB57" s="392"/>
      <c r="EC57" s="392"/>
      <c r="ED57" s="392"/>
      <c r="EE57" s="392"/>
      <c r="EF57" s="392"/>
      <c r="EG57" s="392"/>
      <c r="EH57" s="392"/>
      <c r="EI57" s="392"/>
      <c r="EJ57" s="392"/>
      <c r="EK57" s="392"/>
      <c r="EL57" s="392"/>
      <c r="EM57" s="392"/>
      <c r="EN57" s="392"/>
      <c r="EO57" s="404">
        <f>IF(SUM(DH57:EN57)=0,"",SUM(DH57:EN57))</f>
      </c>
      <c r="EP57" s="374"/>
      <c r="EQ57" s="286"/>
      <c r="ER57" s="229"/>
      <c r="ET57" s="296"/>
      <c r="EV57" s="229"/>
      <c r="EW57" s="434">
        <f t="shared" si="20"/>
      </c>
      <c r="EX57" s="434">
        <f t="shared" si="21"/>
      </c>
      <c r="EY57" s="434">
        <f t="shared" si="22"/>
      </c>
      <c r="EZ57" s="434">
        <f t="shared" si="23"/>
      </c>
      <c r="FA57" s="434">
        <f t="shared" si="24"/>
      </c>
      <c r="FB57" s="434">
        <f t="shared" si="25"/>
      </c>
      <c r="FC57" s="434">
        <f t="shared" si="26"/>
      </c>
      <c r="FD57" s="434">
        <f t="shared" si="27"/>
      </c>
      <c r="FE57" s="434">
        <f t="shared" si="28"/>
      </c>
      <c r="FF57" s="434">
        <f t="shared" si="29"/>
      </c>
      <c r="FG57" s="434">
        <f t="shared" si="30"/>
      </c>
      <c r="FH57" s="434">
        <f t="shared" si="31"/>
      </c>
      <c r="FI57" s="434">
        <f t="shared" si="32"/>
      </c>
      <c r="FJ57" s="434">
        <f t="shared" si="33"/>
      </c>
      <c r="FK57" s="434">
        <f t="shared" si="34"/>
      </c>
      <c r="FL57" s="434">
        <f t="shared" si="35"/>
      </c>
      <c r="FM57" s="434">
        <f t="shared" si="36"/>
      </c>
      <c r="FN57" s="434">
        <f t="shared" si="37"/>
      </c>
      <c r="FO57" s="434">
        <f t="shared" si="38"/>
      </c>
      <c r="FP57" s="434">
        <f t="shared" si="39"/>
      </c>
      <c r="FQ57" s="434">
        <f t="shared" si="40"/>
      </c>
      <c r="FR57" s="434">
        <f t="shared" si="41"/>
      </c>
      <c r="FS57" s="434">
        <f t="shared" si="42"/>
      </c>
      <c r="FT57" s="434">
        <f t="shared" si="43"/>
      </c>
      <c r="FU57" s="434">
        <f t="shared" si="44"/>
      </c>
      <c r="FV57" s="434">
        <f t="shared" si="45"/>
      </c>
      <c r="FW57" s="434">
        <f t="shared" si="46"/>
      </c>
      <c r="FX57" s="434">
        <f t="shared" si="47"/>
      </c>
      <c r="FY57" s="434">
        <f t="shared" si="48"/>
      </c>
      <c r="FZ57" s="434">
        <f t="shared" si="49"/>
      </c>
      <c r="GA57" s="434">
        <f t="shared" si="50"/>
      </c>
      <c r="GB57" s="434">
        <f t="shared" si="51"/>
      </c>
      <c r="GC57" s="434">
        <f t="shared" si="52"/>
      </c>
      <c r="GD57" s="434">
        <f t="shared" si="53"/>
      </c>
      <c r="GE57" s="434">
        <f t="shared" si="54"/>
      </c>
      <c r="GF57" s="434">
        <f t="shared" si="55"/>
      </c>
      <c r="GG57" s="434">
        <f t="shared" si="56"/>
      </c>
      <c r="GH57" s="434">
        <f t="shared" si="57"/>
      </c>
      <c r="GI57" s="434">
        <f t="shared" si="58"/>
      </c>
      <c r="GJ57" s="434">
        <f t="shared" si="59"/>
      </c>
      <c r="GK57" s="434">
        <f t="shared" si="60"/>
      </c>
      <c r="GL57" s="434">
        <f t="shared" si="61"/>
      </c>
      <c r="GM57" s="434">
        <f t="shared" si="62"/>
      </c>
      <c r="GN57" s="434">
        <f t="shared" si="63"/>
      </c>
      <c r="GO57" s="434">
        <f t="shared" si="64"/>
      </c>
      <c r="GP57" s="434">
        <f t="shared" si="65"/>
      </c>
      <c r="GQ57" s="434">
        <f t="shared" si="66"/>
      </c>
      <c r="GR57" s="434">
        <f t="shared" si="67"/>
      </c>
      <c r="GS57" s="434">
        <f t="shared" si="68"/>
      </c>
      <c r="GT57" s="434">
        <f t="shared" si="69"/>
      </c>
      <c r="GU57" s="434">
        <f t="shared" si="70"/>
      </c>
      <c r="GV57" s="434">
        <f t="shared" si="71"/>
      </c>
      <c r="GW57" s="434">
        <f t="shared" si="72"/>
      </c>
      <c r="GX57" s="434">
        <f t="shared" si="73"/>
      </c>
      <c r="GY57" s="434">
        <f t="shared" si="74"/>
      </c>
      <c r="GZ57" s="434">
        <f t="shared" si="75"/>
      </c>
      <c r="HA57" s="434">
        <f t="shared" si="76"/>
      </c>
      <c r="HB57" s="434">
        <f t="shared" si="77"/>
      </c>
      <c r="HC57" s="434">
        <f t="shared" si="78"/>
      </c>
    </row>
    <row r="58" spans="4:211" ht="25.5">
      <c r="D58" s="565" t="s">
        <v>156</v>
      </c>
      <c r="E58" s="295" t="s">
        <v>476</v>
      </c>
      <c r="F58" s="229"/>
      <c r="J58" s="341"/>
      <c r="K58" s="237"/>
      <c r="L58" s="237"/>
      <c r="M58" s="341"/>
      <c r="N58" s="341"/>
      <c r="O58" s="342"/>
      <c r="P58" s="229"/>
      <c r="Q58" s="343">
        <v>1</v>
      </c>
      <c r="R58" s="344">
        <v>0</v>
      </c>
      <c r="S58" s="344">
        <v>0</v>
      </c>
      <c r="T58" s="229"/>
      <c r="U58" s="555">
        <v>60</v>
      </c>
      <c r="V58" s="555">
        <v>0</v>
      </c>
      <c r="W58" s="555">
        <v>3</v>
      </c>
      <c r="X58" s="382">
        <f t="shared" si="17"/>
        <v>32</v>
      </c>
      <c r="Y58" s="223">
        <f t="shared" si="18"/>
        <v>0.05</v>
      </c>
      <c r="Z58" s="382">
        <f t="shared" si="19"/>
        <v>23</v>
      </c>
      <c r="AA58" s="286"/>
      <c r="AB58" s="229"/>
      <c r="AC58" s="187"/>
      <c r="AD58" s="187"/>
      <c r="AE58" s="187"/>
      <c r="AF58" s="187"/>
      <c r="AG58" s="187"/>
      <c r="AH58" s="187"/>
      <c r="AI58" s="187"/>
      <c r="AJ58" s="187"/>
      <c r="AK58" s="187"/>
      <c r="AL58" s="187"/>
      <c r="AM58" s="187"/>
      <c r="AN58" s="538">
        <v>1</v>
      </c>
      <c r="AO58" s="187"/>
      <c r="AP58" s="187"/>
      <c r="AQ58" s="187"/>
      <c r="AR58" s="187"/>
      <c r="AS58" s="187"/>
      <c r="AT58" s="187"/>
      <c r="AU58" s="342"/>
      <c r="AV58" s="229"/>
      <c r="AW58" s="187"/>
      <c r="AX58" s="187"/>
      <c r="AY58" s="187"/>
      <c r="AZ58" s="187"/>
      <c r="BA58" s="187"/>
      <c r="BB58" s="187"/>
      <c r="BC58" s="187"/>
      <c r="BD58" s="187"/>
      <c r="BE58" s="342"/>
      <c r="BF58" s="229"/>
      <c r="BG58" s="187"/>
      <c r="BH58" s="187"/>
      <c r="BI58" s="187"/>
      <c r="BJ58" s="187"/>
      <c r="BK58" s="187"/>
      <c r="BL58" s="187"/>
      <c r="BM58" s="187"/>
      <c r="BN58" s="187"/>
      <c r="BO58" s="187"/>
      <c r="BP58" s="187"/>
      <c r="BQ58" s="187"/>
      <c r="BR58" s="187"/>
      <c r="BS58" s="187"/>
      <c r="BT58" s="342"/>
      <c r="BU58" s="229"/>
      <c r="BV58" s="187"/>
      <c r="BW58" s="374"/>
      <c r="BX58" s="187"/>
      <c r="BY58" s="342"/>
      <c r="BZ58" s="229"/>
      <c r="CA58" s="187"/>
      <c r="CB58" s="374"/>
      <c r="CC58" s="229"/>
      <c r="CD58" s="187"/>
      <c r="CE58" s="187"/>
      <c r="CF58" s="187"/>
      <c r="CG58" s="342"/>
      <c r="CH58" s="229"/>
      <c r="CI58" s="187"/>
      <c r="CJ58" s="187"/>
      <c r="CK58" s="342"/>
      <c r="CL58" s="187"/>
      <c r="CM58" s="187"/>
      <c r="CN58" s="187"/>
      <c r="CO58" s="187"/>
      <c r="CP58" s="342"/>
      <c r="CQ58" s="187"/>
      <c r="CR58" s="187"/>
      <c r="CS58" s="187"/>
      <c r="CT58" s="187"/>
      <c r="CU58" s="187"/>
      <c r="CV58" s="187"/>
      <c r="CW58" s="342"/>
      <c r="CX58" s="187"/>
      <c r="CY58" s="187"/>
      <c r="CZ58" s="379"/>
      <c r="DA58" s="229"/>
      <c r="DB58" s="229"/>
      <c r="DC58" s="187"/>
      <c r="DD58" s="187"/>
      <c r="DE58" s="490"/>
      <c r="DF58" s="379"/>
      <c r="DG58" s="229"/>
      <c r="DH58" s="392"/>
      <c r="DI58" s="392"/>
      <c r="DJ58" s="392"/>
      <c r="DK58" s="392"/>
      <c r="DL58" s="392"/>
      <c r="DM58" s="392"/>
      <c r="DN58" s="392"/>
      <c r="DO58" s="392"/>
      <c r="DP58" s="392"/>
      <c r="DQ58" s="392"/>
      <c r="DR58" s="392"/>
      <c r="DS58" s="392"/>
      <c r="DT58" s="392"/>
      <c r="DU58" s="392"/>
      <c r="DV58" s="392"/>
      <c r="DW58" s="392"/>
      <c r="DX58" s="392"/>
      <c r="DY58" s="392"/>
      <c r="DZ58" s="392"/>
      <c r="EA58" s="392"/>
      <c r="EB58" s="392"/>
      <c r="EC58" s="392"/>
      <c r="ED58" s="392"/>
      <c r="EE58" s="392"/>
      <c r="EF58" s="392"/>
      <c r="EG58" s="392"/>
      <c r="EH58" s="392"/>
      <c r="EI58" s="392"/>
      <c r="EJ58" s="392"/>
      <c r="EK58" s="392"/>
      <c r="EL58" s="392"/>
      <c r="EM58" s="392"/>
      <c r="EN58" s="392"/>
      <c r="EO58" s="404">
        <f>IF(SUM(DH58:EN58)=0,"",SUM(DH58:EN58))</f>
      </c>
      <c r="EP58" s="374"/>
      <c r="EQ58" s="286"/>
      <c r="ER58" s="229"/>
      <c r="ET58" s="296"/>
      <c r="EV58" s="229"/>
      <c r="EW58" s="434">
        <f t="shared" si="20"/>
      </c>
      <c r="EX58" s="434">
        <f t="shared" si="21"/>
      </c>
      <c r="EY58" s="434">
        <f t="shared" si="22"/>
      </c>
      <c r="EZ58" s="434">
        <f t="shared" si="23"/>
      </c>
      <c r="FA58" s="434">
        <f t="shared" si="24"/>
      </c>
      <c r="FB58" s="434">
        <f t="shared" si="25"/>
      </c>
      <c r="FC58" s="434">
        <f t="shared" si="26"/>
      </c>
      <c r="FD58" s="434">
        <f t="shared" si="27"/>
      </c>
      <c r="FE58" s="434">
        <f t="shared" si="28"/>
      </c>
      <c r="FF58" s="434">
        <f t="shared" si="29"/>
      </c>
      <c r="FG58" s="434">
        <f t="shared" si="30"/>
      </c>
      <c r="FH58" s="434">
        <f t="shared" si="31"/>
        <v>3</v>
      </c>
      <c r="FI58" s="434">
        <f t="shared" si="32"/>
      </c>
      <c r="FJ58" s="434">
        <f t="shared" si="33"/>
      </c>
      <c r="FK58" s="434">
        <f t="shared" si="34"/>
      </c>
      <c r="FL58" s="434">
        <f t="shared" si="35"/>
      </c>
      <c r="FM58" s="434">
        <f t="shared" si="36"/>
      </c>
      <c r="FN58" s="434">
        <f t="shared" si="37"/>
      </c>
      <c r="FO58" s="434">
        <f t="shared" si="38"/>
      </c>
      <c r="FP58" s="434">
        <f t="shared" si="39"/>
      </c>
      <c r="FQ58" s="434">
        <f t="shared" si="40"/>
      </c>
      <c r="FR58" s="434">
        <f t="shared" si="41"/>
      </c>
      <c r="FS58" s="434">
        <f t="shared" si="42"/>
      </c>
      <c r="FT58" s="434">
        <f t="shared" si="43"/>
      </c>
      <c r="FU58" s="434">
        <f t="shared" si="44"/>
      </c>
      <c r="FV58" s="434">
        <f t="shared" si="45"/>
      </c>
      <c r="FW58" s="434">
        <f t="shared" si="46"/>
      </c>
      <c r="FX58" s="434">
        <f t="shared" si="47"/>
      </c>
      <c r="FY58" s="434">
        <f t="shared" si="48"/>
      </c>
      <c r="FZ58" s="434">
        <f t="shared" si="49"/>
      </c>
      <c r="GA58" s="434">
        <f t="shared" si="50"/>
      </c>
      <c r="GB58" s="434">
        <f t="shared" si="51"/>
      </c>
      <c r="GC58" s="434">
        <f t="shared" si="52"/>
      </c>
      <c r="GD58" s="434">
        <f t="shared" si="53"/>
      </c>
      <c r="GE58" s="434">
        <f t="shared" si="54"/>
      </c>
      <c r="GF58" s="434">
        <f t="shared" si="55"/>
      </c>
      <c r="GG58" s="434">
        <f t="shared" si="56"/>
      </c>
      <c r="GH58" s="434">
        <f t="shared" si="57"/>
      </c>
      <c r="GI58" s="434">
        <f t="shared" si="58"/>
      </c>
      <c r="GJ58" s="434">
        <f t="shared" si="59"/>
      </c>
      <c r="GK58" s="434">
        <f t="shared" si="60"/>
      </c>
      <c r="GL58" s="434">
        <f t="shared" si="61"/>
      </c>
      <c r="GM58" s="434">
        <f t="shared" si="62"/>
      </c>
      <c r="GN58" s="434">
        <f t="shared" si="63"/>
      </c>
      <c r="GO58" s="434">
        <f t="shared" si="64"/>
      </c>
      <c r="GP58" s="434">
        <f t="shared" si="65"/>
      </c>
      <c r="GQ58" s="434">
        <f t="shared" si="66"/>
      </c>
      <c r="GR58" s="434">
        <f t="shared" si="67"/>
      </c>
      <c r="GS58" s="434">
        <f t="shared" si="68"/>
      </c>
      <c r="GT58" s="434">
        <f t="shared" si="69"/>
      </c>
      <c r="GU58" s="434">
        <f t="shared" si="70"/>
      </c>
      <c r="GV58" s="434">
        <f t="shared" si="71"/>
      </c>
      <c r="GW58" s="434">
        <f t="shared" si="72"/>
      </c>
      <c r="GX58" s="434">
        <f t="shared" si="73"/>
      </c>
      <c r="GY58" s="434">
        <f t="shared" si="74"/>
      </c>
      <c r="GZ58" s="434">
        <f t="shared" si="75"/>
      </c>
      <c r="HA58" s="434">
        <f t="shared" si="76"/>
      </c>
      <c r="HB58" s="434">
        <f t="shared" si="77"/>
      </c>
      <c r="HC58" s="434">
        <f t="shared" si="78"/>
      </c>
    </row>
    <row r="59" spans="2:211" ht="39">
      <c r="B59" s="536" t="s">
        <v>842</v>
      </c>
      <c r="D59" s="512" t="s">
        <v>682</v>
      </c>
      <c r="E59" s="291" t="s">
        <v>475</v>
      </c>
      <c r="F59" s="229"/>
      <c r="G59" s="353">
        <v>1</v>
      </c>
      <c r="H59" s="353">
        <v>3</v>
      </c>
      <c r="I59" s="355">
        <v>1</v>
      </c>
      <c r="J59" s="344">
        <v>0</v>
      </c>
      <c r="K59" s="493"/>
      <c r="L59" s="493"/>
      <c r="M59" s="344"/>
      <c r="N59" s="344"/>
      <c r="O59" s="342"/>
      <c r="P59" s="229"/>
      <c r="Q59" s="343"/>
      <c r="R59" s="344"/>
      <c r="S59" s="344"/>
      <c r="T59" s="229"/>
      <c r="U59" s="345">
        <v>1535</v>
      </c>
      <c r="V59" s="398">
        <v>8</v>
      </c>
      <c r="W59" s="345">
        <v>80</v>
      </c>
      <c r="X59" s="382"/>
      <c r="Y59" s="223"/>
      <c r="Z59" s="382"/>
      <c r="AA59" s="286"/>
      <c r="AB59" s="229"/>
      <c r="AC59" s="187"/>
      <c r="AD59" s="187"/>
      <c r="AE59" s="187"/>
      <c r="AF59" s="187"/>
      <c r="AG59" s="187"/>
      <c r="AH59" s="187"/>
      <c r="AI59" s="187"/>
      <c r="AJ59" s="187"/>
      <c r="AK59" s="187"/>
      <c r="AL59" s="187"/>
      <c r="AM59" s="187"/>
      <c r="AN59" s="187"/>
      <c r="AO59" s="187"/>
      <c r="AP59" s="187"/>
      <c r="AQ59" s="187"/>
      <c r="AR59" s="191">
        <v>1</v>
      </c>
      <c r="AS59" s="187"/>
      <c r="AT59" s="187"/>
      <c r="AU59" s="342"/>
      <c r="AV59" s="229"/>
      <c r="AW59" s="187">
        <v>1</v>
      </c>
      <c r="AX59" s="187"/>
      <c r="AY59" s="187"/>
      <c r="AZ59" s="187"/>
      <c r="BA59" s="187"/>
      <c r="BB59" s="187"/>
      <c r="BC59" s="187"/>
      <c r="BD59" s="402">
        <v>1</v>
      </c>
      <c r="BE59" s="357" t="s">
        <v>683</v>
      </c>
      <c r="BF59" s="229"/>
      <c r="BG59" s="187"/>
      <c r="BH59" s="187"/>
      <c r="BI59" s="358">
        <v>1</v>
      </c>
      <c r="BJ59" s="187"/>
      <c r="BK59" s="187"/>
      <c r="BL59" s="187"/>
      <c r="BM59" s="187"/>
      <c r="BN59" s="187"/>
      <c r="BO59" s="187"/>
      <c r="BP59" s="187"/>
      <c r="BQ59" s="187"/>
      <c r="BR59" s="187"/>
      <c r="BS59" s="504">
        <v>1</v>
      </c>
      <c r="BT59" s="342"/>
      <c r="BU59" s="229"/>
      <c r="BV59" s="400">
        <v>0</v>
      </c>
      <c r="BW59" s="374"/>
      <c r="BX59" s="187"/>
      <c r="BY59" s="342"/>
      <c r="BZ59" s="229"/>
      <c r="CA59" s="373">
        <v>0.05</v>
      </c>
      <c r="CB59" s="492" t="s">
        <v>684</v>
      </c>
      <c r="CC59" s="229"/>
      <c r="CD59" s="187"/>
      <c r="CE59" s="385">
        <v>1</v>
      </c>
      <c r="CF59" s="187"/>
      <c r="CG59" s="342"/>
      <c r="CH59" s="229"/>
      <c r="CI59" s="191">
        <v>0</v>
      </c>
      <c r="CJ59" s="191">
        <v>0</v>
      </c>
      <c r="CK59" s="342"/>
      <c r="CL59" s="373">
        <v>1</v>
      </c>
      <c r="CM59" s="191">
        <v>0</v>
      </c>
      <c r="CN59" s="191">
        <v>0</v>
      </c>
      <c r="CO59" s="191">
        <v>0</v>
      </c>
      <c r="CP59" s="342"/>
      <c r="CQ59" s="191">
        <v>0</v>
      </c>
      <c r="CR59" s="191">
        <v>0</v>
      </c>
      <c r="CS59" s="191">
        <v>0</v>
      </c>
      <c r="CT59" s="191">
        <v>0</v>
      </c>
      <c r="CU59" s="191">
        <v>0</v>
      </c>
      <c r="CV59" s="191">
        <v>0</v>
      </c>
      <c r="CW59" s="342"/>
      <c r="CX59" s="389">
        <v>1</v>
      </c>
      <c r="CY59" s="187"/>
      <c r="CZ59" s="357" t="s">
        <v>685</v>
      </c>
      <c r="DA59" s="229"/>
      <c r="DB59" s="229"/>
      <c r="DC59" s="389">
        <v>1</v>
      </c>
      <c r="DD59" s="187"/>
      <c r="DE59" s="490"/>
      <c r="DF59" s="379" t="s">
        <v>686</v>
      </c>
      <c r="DG59" s="229"/>
      <c r="DH59" s="394">
        <v>1</v>
      </c>
      <c r="DI59" s="395">
        <v>1</v>
      </c>
      <c r="DJ59" s="392"/>
      <c r="DK59" s="395">
        <v>1</v>
      </c>
      <c r="DL59" s="392"/>
      <c r="DM59" s="392"/>
      <c r="DN59" s="395">
        <v>1</v>
      </c>
      <c r="DO59" s="392"/>
      <c r="DP59" s="395">
        <v>1</v>
      </c>
      <c r="DQ59" s="396">
        <v>1</v>
      </c>
      <c r="DR59" s="392"/>
      <c r="DS59" s="395">
        <v>1</v>
      </c>
      <c r="DT59" s="392"/>
      <c r="DU59" s="395">
        <v>1</v>
      </c>
      <c r="DV59" s="396">
        <v>1</v>
      </c>
      <c r="DW59" s="392"/>
      <c r="DX59" s="392"/>
      <c r="DY59" s="392"/>
      <c r="DZ59" s="392"/>
      <c r="EA59" s="392"/>
      <c r="EB59" s="392"/>
      <c r="EC59" s="392"/>
      <c r="ED59" s="394">
        <v>1</v>
      </c>
      <c r="EE59" s="392"/>
      <c r="EF59" s="392"/>
      <c r="EG59" s="392"/>
      <c r="EH59" s="392"/>
      <c r="EI59" s="392"/>
      <c r="EJ59" s="392"/>
      <c r="EK59" s="392"/>
      <c r="EL59" s="392"/>
      <c r="EM59" s="392"/>
      <c r="EN59" s="392"/>
      <c r="EO59" s="404"/>
      <c r="EP59" s="374"/>
      <c r="EQ59" s="286"/>
      <c r="ER59" s="229"/>
      <c r="ET59" s="296"/>
      <c r="EV59" s="229"/>
      <c r="EW59" s="434"/>
      <c r="EX59" s="434"/>
      <c r="EY59" s="434"/>
      <c r="EZ59" s="434"/>
      <c r="FA59" s="434"/>
      <c r="FB59" s="434"/>
      <c r="FC59" s="434"/>
      <c r="FD59" s="434"/>
      <c r="FE59" s="434"/>
      <c r="FF59" s="434"/>
      <c r="FG59" s="434"/>
      <c r="FH59" s="434"/>
      <c r="FI59" s="434"/>
      <c r="FJ59" s="434"/>
      <c r="FK59" s="434"/>
      <c r="FL59" s="434"/>
      <c r="FM59" s="434"/>
      <c r="FN59" s="434"/>
      <c r="FO59" s="434"/>
      <c r="FP59" s="434"/>
      <c r="FQ59" s="434"/>
      <c r="FR59" s="434"/>
      <c r="FS59" s="434"/>
      <c r="FT59" s="434"/>
      <c r="FU59" s="434"/>
      <c r="FV59" s="434"/>
      <c r="FW59" s="434"/>
      <c r="FX59" s="434"/>
      <c r="FY59" s="434"/>
      <c r="FZ59" s="434"/>
      <c r="GA59" s="434"/>
      <c r="GB59" s="434"/>
      <c r="GC59" s="434"/>
      <c r="GD59" s="434"/>
      <c r="GE59" s="434"/>
      <c r="GF59" s="434"/>
      <c r="GG59" s="434"/>
      <c r="GH59" s="434"/>
      <c r="GI59" s="434"/>
      <c r="GJ59" s="434"/>
      <c r="GK59" s="434"/>
      <c r="GL59" s="434"/>
      <c r="GM59" s="434"/>
      <c r="GN59" s="434"/>
      <c r="GO59" s="434"/>
      <c r="GP59" s="434"/>
      <c r="GQ59" s="434"/>
      <c r="GR59" s="434"/>
      <c r="GS59" s="434"/>
      <c r="GT59" s="434"/>
      <c r="GU59" s="434"/>
      <c r="GV59" s="434"/>
      <c r="GW59" s="434"/>
      <c r="GX59" s="434"/>
      <c r="GY59" s="434"/>
      <c r="GZ59" s="434"/>
      <c r="HA59" s="434"/>
      <c r="HB59" s="434"/>
      <c r="HC59" s="434"/>
    </row>
    <row r="60" spans="2:211" ht="48.75">
      <c r="B60" s="536" t="s">
        <v>842</v>
      </c>
      <c r="D60" s="512" t="s">
        <v>717</v>
      </c>
      <c r="E60" s="291" t="s">
        <v>475</v>
      </c>
      <c r="F60" s="348"/>
      <c r="G60" s="353">
        <v>1</v>
      </c>
      <c r="H60" s="353">
        <v>3</v>
      </c>
      <c r="I60" s="355">
        <v>1</v>
      </c>
      <c r="J60" s="349">
        <v>3</v>
      </c>
      <c r="K60" s="502" t="s">
        <v>718</v>
      </c>
      <c r="L60" s="502" t="s">
        <v>719</v>
      </c>
      <c r="M60" s="354"/>
      <c r="N60" s="354">
        <v>20</v>
      </c>
      <c r="O60" s="366"/>
      <c r="P60" s="348"/>
      <c r="Q60" s="343"/>
      <c r="R60" s="343"/>
      <c r="S60" s="343"/>
      <c r="T60" s="348"/>
      <c r="U60" s="345">
        <v>1600</v>
      </c>
      <c r="V60" s="398">
        <v>7</v>
      </c>
      <c r="W60" s="345">
        <v>80</v>
      </c>
      <c r="X60" s="382">
        <f aca="true" t="shared" si="79" ref="X60:X66">IF(OR(W60="",W60=0),"",RANK(W60,W$12:W$67,))</f>
        <v>7</v>
      </c>
      <c r="Y60" s="223">
        <f aca="true" t="shared" si="80" ref="Y60:Y66">IF(SUM(V60:W60)=0,"",SUM(V60:W60)/U60)</f>
        <v>0.054375</v>
      </c>
      <c r="Z60" s="382">
        <f aca="true" t="shared" si="81" ref="Z60:Z66">IF(OR(Y60="",Y60=0),"",RANK(Y60,Y$12:Y$67,))</f>
        <v>19</v>
      </c>
      <c r="AA60" s="286"/>
      <c r="AB60" s="348"/>
      <c r="AC60" s="187"/>
      <c r="AD60" s="187"/>
      <c r="AE60" s="187"/>
      <c r="AF60" s="187"/>
      <c r="AG60" s="187"/>
      <c r="AH60" s="187"/>
      <c r="AI60" s="187"/>
      <c r="AJ60" s="359">
        <v>0.5</v>
      </c>
      <c r="AK60" s="187"/>
      <c r="AL60" s="187"/>
      <c r="AM60" s="187"/>
      <c r="AN60" s="359">
        <v>0.5</v>
      </c>
      <c r="AO60" s="187"/>
      <c r="AP60" s="187"/>
      <c r="AQ60" s="187"/>
      <c r="AR60" s="187"/>
      <c r="AS60" s="187"/>
      <c r="AT60" s="187"/>
      <c r="AU60" s="342"/>
      <c r="AV60" s="348"/>
      <c r="AW60" s="187">
        <v>0.01</v>
      </c>
      <c r="AX60" s="187"/>
      <c r="AY60" s="187"/>
      <c r="AZ60" s="359">
        <v>1</v>
      </c>
      <c r="BA60" s="187"/>
      <c r="BB60" s="187"/>
      <c r="BC60" s="187"/>
      <c r="BD60" s="187"/>
      <c r="BE60" s="342"/>
      <c r="BF60" s="348"/>
      <c r="BG60" s="373">
        <v>0.05</v>
      </c>
      <c r="BH60" s="187"/>
      <c r="BI60" s="358">
        <v>0.87</v>
      </c>
      <c r="BJ60" s="358">
        <v>0.82</v>
      </c>
      <c r="BK60" s="400" t="s">
        <v>739</v>
      </c>
      <c r="BL60" s="358">
        <v>0.26</v>
      </c>
      <c r="BM60" s="187"/>
      <c r="BN60" s="359">
        <v>0.08</v>
      </c>
      <c r="BO60" s="187"/>
      <c r="BP60" s="187"/>
      <c r="BQ60" s="187"/>
      <c r="BR60" s="187"/>
      <c r="BS60" s="400">
        <v>0</v>
      </c>
      <c r="BT60" s="357" t="s">
        <v>720</v>
      </c>
      <c r="BU60" s="229"/>
      <c r="BV60" s="489">
        <v>0.01</v>
      </c>
      <c r="BW60" s="492" t="s">
        <v>721</v>
      </c>
      <c r="BX60" s="508" t="s">
        <v>722</v>
      </c>
      <c r="BY60" s="342"/>
      <c r="BZ60" s="229"/>
      <c r="CA60" s="373">
        <v>0.01</v>
      </c>
      <c r="CB60" s="515" t="s">
        <v>723</v>
      </c>
      <c r="CC60" s="229"/>
      <c r="CD60" s="187"/>
      <c r="CE60" s="385">
        <v>1</v>
      </c>
      <c r="CF60" s="187"/>
      <c r="CG60" s="357" t="s">
        <v>724</v>
      </c>
      <c r="CH60" s="229"/>
      <c r="CI60" s="191">
        <v>0</v>
      </c>
      <c r="CJ60" s="191">
        <v>0</v>
      </c>
      <c r="CK60" s="342"/>
      <c r="CL60" s="373">
        <v>0.98</v>
      </c>
      <c r="CM60" s="402">
        <v>1</v>
      </c>
      <c r="CN60" s="191">
        <v>0</v>
      </c>
      <c r="CO60" s="191">
        <v>0</v>
      </c>
      <c r="CP60" s="342"/>
      <c r="CQ60" s="191">
        <v>0</v>
      </c>
      <c r="CR60" s="191">
        <v>0</v>
      </c>
      <c r="CS60" s="191">
        <v>0</v>
      </c>
      <c r="CT60" s="191">
        <v>0</v>
      </c>
      <c r="CU60" s="191">
        <v>0</v>
      </c>
      <c r="CV60" s="373">
        <v>1</v>
      </c>
      <c r="CW60" s="342"/>
      <c r="CX60" s="389">
        <v>1</v>
      </c>
      <c r="CY60" s="187"/>
      <c r="CZ60" s="357" t="s">
        <v>725</v>
      </c>
      <c r="DA60" s="229"/>
      <c r="DB60" s="229"/>
      <c r="DC60" s="389">
        <v>1</v>
      </c>
      <c r="DD60" s="187"/>
      <c r="DE60" s="490"/>
      <c r="DF60" s="379" t="s">
        <v>726</v>
      </c>
      <c r="DG60" s="229"/>
      <c r="DH60" s="392"/>
      <c r="DI60" s="395">
        <v>1</v>
      </c>
      <c r="DJ60" s="394">
        <v>1</v>
      </c>
      <c r="DK60" s="392"/>
      <c r="DL60" s="392"/>
      <c r="DM60" s="392"/>
      <c r="DN60" s="395">
        <v>1</v>
      </c>
      <c r="DO60" s="392"/>
      <c r="DP60" s="392"/>
      <c r="DQ60" s="392"/>
      <c r="DR60" s="392"/>
      <c r="DS60" s="395">
        <v>1</v>
      </c>
      <c r="DT60" s="392"/>
      <c r="DU60" s="392"/>
      <c r="DV60" s="396">
        <v>1</v>
      </c>
      <c r="DW60" s="392"/>
      <c r="DX60" s="392"/>
      <c r="DY60" s="392"/>
      <c r="DZ60" s="392"/>
      <c r="EA60" s="396">
        <v>1</v>
      </c>
      <c r="EB60" s="392"/>
      <c r="EC60" s="392"/>
      <c r="ED60" s="394">
        <v>1</v>
      </c>
      <c r="EE60" s="395">
        <v>1</v>
      </c>
      <c r="EF60" s="392"/>
      <c r="EG60" s="392"/>
      <c r="EH60" s="392"/>
      <c r="EI60" s="392"/>
      <c r="EJ60" s="395">
        <v>1</v>
      </c>
      <c r="EK60" s="392"/>
      <c r="EL60" s="395">
        <v>1</v>
      </c>
      <c r="EM60" s="392"/>
      <c r="EN60" s="392"/>
      <c r="EO60" s="404"/>
      <c r="EP60" s="374" t="s">
        <v>727</v>
      </c>
      <c r="EQ60" s="286"/>
      <c r="ER60" s="348"/>
      <c r="ET60" s="296"/>
      <c r="EV60" s="348"/>
      <c r="EW60" s="434">
        <f aca="true" t="shared" si="82" ref="EW60:FF66">IF(AC60="","",AC60*$W60)</f>
      </c>
      <c r="EX60" s="434">
        <f t="shared" si="82"/>
      </c>
      <c r="EY60" s="434">
        <f t="shared" si="82"/>
      </c>
      <c r="EZ60" s="434">
        <f t="shared" si="82"/>
      </c>
      <c r="FA60" s="434">
        <f t="shared" si="82"/>
      </c>
      <c r="FB60" s="434">
        <f t="shared" si="82"/>
      </c>
      <c r="FC60" s="434">
        <f t="shared" si="82"/>
      </c>
      <c r="FD60" s="434">
        <f t="shared" si="82"/>
        <v>40</v>
      </c>
      <c r="FE60" s="434">
        <f t="shared" si="82"/>
      </c>
      <c r="FF60" s="434">
        <f t="shared" si="82"/>
      </c>
      <c r="FG60" s="434">
        <f aca="true" t="shared" si="83" ref="FG60:FP66">IF(AM60="","",AM60*$W60)</f>
      </c>
      <c r="FH60" s="434">
        <f t="shared" si="83"/>
        <v>40</v>
      </c>
      <c r="FI60" s="434">
        <f t="shared" si="83"/>
      </c>
      <c r="FJ60" s="434">
        <f t="shared" si="83"/>
      </c>
      <c r="FK60" s="434">
        <f t="shared" si="83"/>
      </c>
      <c r="FL60" s="434">
        <f t="shared" si="83"/>
      </c>
      <c r="FM60" s="434">
        <f t="shared" si="83"/>
      </c>
      <c r="FN60" s="434">
        <f t="shared" si="83"/>
      </c>
      <c r="FO60" s="434">
        <f t="shared" si="83"/>
      </c>
      <c r="FP60" s="434">
        <f t="shared" si="83"/>
      </c>
      <c r="FQ60" s="434">
        <f aca="true" t="shared" si="84" ref="FQ60:FZ66">IF(AW60="","",AW60*$W60)</f>
        <v>0.8</v>
      </c>
      <c r="FR60" s="434">
        <f t="shared" si="84"/>
      </c>
      <c r="FS60" s="434">
        <f t="shared" si="84"/>
      </c>
      <c r="FT60" s="434">
        <f t="shared" si="84"/>
        <v>80</v>
      </c>
      <c r="FU60" s="434">
        <f t="shared" si="84"/>
      </c>
      <c r="FV60" s="434">
        <f t="shared" si="84"/>
      </c>
      <c r="FW60" s="434">
        <f t="shared" si="84"/>
      </c>
      <c r="FX60" s="434">
        <f t="shared" si="84"/>
      </c>
      <c r="FY60" s="434">
        <f t="shared" si="84"/>
      </c>
      <c r="FZ60" s="434">
        <f t="shared" si="84"/>
      </c>
      <c r="GA60" s="434">
        <f aca="true" t="shared" si="85" ref="GA60:GJ66">IF(BG60="","",BG60*$W60)</f>
        <v>4</v>
      </c>
      <c r="GB60" s="434">
        <f t="shared" si="85"/>
      </c>
      <c r="GC60" s="434">
        <f t="shared" si="85"/>
        <v>69.6</v>
      </c>
      <c r="GD60" s="434">
        <f t="shared" si="85"/>
        <v>65.6</v>
      </c>
      <c r="GE60" s="434" t="e">
        <f t="shared" si="85"/>
        <v>#VALUE!</v>
      </c>
      <c r="GF60" s="434">
        <f t="shared" si="85"/>
        <v>20.8</v>
      </c>
      <c r="GG60" s="434">
        <f t="shared" si="85"/>
      </c>
      <c r="GH60" s="434">
        <f t="shared" si="85"/>
        <v>6.4</v>
      </c>
      <c r="GI60" s="434">
        <f t="shared" si="85"/>
      </c>
      <c r="GJ60" s="434">
        <f t="shared" si="85"/>
      </c>
      <c r="GK60" s="434">
        <f aca="true" t="shared" si="86" ref="GK60:GT66">IF(BQ60="","",BQ60*$W60)</f>
      </c>
      <c r="GL60" s="434">
        <f t="shared" si="86"/>
      </c>
      <c r="GM60" s="434">
        <f t="shared" si="86"/>
        <v>0</v>
      </c>
      <c r="GN60" s="434" t="e">
        <f t="shared" si="86"/>
        <v>#VALUE!</v>
      </c>
      <c r="GO60" s="434">
        <f t="shared" si="86"/>
      </c>
      <c r="GP60" s="434">
        <f t="shared" si="86"/>
        <v>0.8</v>
      </c>
      <c r="GQ60" s="434" t="e">
        <f t="shared" si="86"/>
        <v>#VALUE!</v>
      </c>
      <c r="GR60" s="434" t="e">
        <f t="shared" si="86"/>
        <v>#VALUE!</v>
      </c>
      <c r="GS60" s="434">
        <f t="shared" si="86"/>
      </c>
      <c r="GT60" s="434">
        <f t="shared" si="86"/>
      </c>
      <c r="GU60" s="434">
        <f aca="true" t="shared" si="87" ref="GU60:HC66">IF(CA60="","",CA60*$W60)</f>
        <v>0.8</v>
      </c>
      <c r="GV60" s="434" t="e">
        <f t="shared" si="87"/>
        <v>#VALUE!</v>
      </c>
      <c r="GW60" s="434">
        <f t="shared" si="87"/>
      </c>
      <c r="GX60" s="434">
        <f t="shared" si="87"/>
      </c>
      <c r="GY60" s="434">
        <f t="shared" si="87"/>
        <v>80</v>
      </c>
      <c r="GZ60" s="434">
        <f t="shared" si="87"/>
      </c>
      <c r="HA60" s="434" t="e">
        <f t="shared" si="87"/>
        <v>#VALUE!</v>
      </c>
      <c r="HB60" s="434">
        <f t="shared" si="87"/>
      </c>
      <c r="HC60" s="434">
        <f t="shared" si="87"/>
        <v>0</v>
      </c>
    </row>
    <row r="61" spans="2:211" ht="39">
      <c r="B61" s="536" t="s">
        <v>842</v>
      </c>
      <c r="D61" s="512" t="s">
        <v>746</v>
      </c>
      <c r="E61" s="291" t="s">
        <v>475</v>
      </c>
      <c r="F61" s="348"/>
      <c r="G61" s="353">
        <v>1</v>
      </c>
      <c r="H61" s="517">
        <v>2</v>
      </c>
      <c r="I61" s="355">
        <v>1</v>
      </c>
      <c r="J61" s="344">
        <v>0</v>
      </c>
      <c r="K61" s="502" t="s">
        <v>849</v>
      </c>
      <c r="L61" s="494" t="s">
        <v>860</v>
      </c>
      <c r="M61" s="344"/>
      <c r="N61" s="344"/>
      <c r="O61" s="366"/>
      <c r="P61" s="348"/>
      <c r="Q61" s="343"/>
      <c r="R61" s="343"/>
      <c r="S61" s="343"/>
      <c r="T61" s="348"/>
      <c r="U61" s="345">
        <v>1377</v>
      </c>
      <c r="V61" s="398">
        <v>1</v>
      </c>
      <c r="W61" s="345">
        <v>125</v>
      </c>
      <c r="X61" s="382">
        <f t="shared" si="79"/>
        <v>3</v>
      </c>
      <c r="Y61" s="223">
        <f>IF(SUM(V61:W61)=0,"",SUM(V61:W61)/U61)</f>
        <v>0.0915032679738562</v>
      </c>
      <c r="Z61" s="382">
        <f t="shared" si="81"/>
        <v>10</v>
      </c>
      <c r="AA61" s="286"/>
      <c r="AB61" s="348"/>
      <c r="AC61" s="187"/>
      <c r="AD61" s="491">
        <v>0.5</v>
      </c>
      <c r="AE61" s="187"/>
      <c r="AF61" s="187"/>
      <c r="AG61" s="187"/>
      <c r="AH61" s="187"/>
      <c r="AI61" s="187"/>
      <c r="AJ61" s="187"/>
      <c r="AK61" s="187"/>
      <c r="AL61" s="187"/>
      <c r="AM61" s="187"/>
      <c r="AN61" s="359">
        <v>0.5</v>
      </c>
      <c r="AO61" s="187"/>
      <c r="AP61" s="187"/>
      <c r="AQ61" s="187"/>
      <c r="AR61" s="187"/>
      <c r="AS61" s="187"/>
      <c r="AT61" s="187"/>
      <c r="AU61" s="342"/>
      <c r="AV61" s="348"/>
      <c r="AW61" s="187">
        <v>0.1</v>
      </c>
      <c r="AX61" s="187"/>
      <c r="AY61" s="187"/>
      <c r="AZ61" s="359">
        <v>1</v>
      </c>
      <c r="BA61" s="187"/>
      <c r="BB61" s="187"/>
      <c r="BC61" s="187"/>
      <c r="BD61" s="187"/>
      <c r="BE61" s="342"/>
      <c r="BF61" s="348"/>
      <c r="BG61" s="187"/>
      <c r="BH61" s="187"/>
      <c r="BI61" s="187"/>
      <c r="BJ61" s="187"/>
      <c r="BK61" s="187"/>
      <c r="BL61" s="358">
        <v>1</v>
      </c>
      <c r="BM61" s="187"/>
      <c r="BN61" s="187"/>
      <c r="BO61" s="187"/>
      <c r="BP61" s="187"/>
      <c r="BQ61" s="187"/>
      <c r="BR61" s="187"/>
      <c r="BS61" s="187"/>
      <c r="BT61" s="342"/>
      <c r="BU61" s="348"/>
      <c r="BV61" s="489">
        <v>0.1</v>
      </c>
      <c r="BW61" s="492" t="s">
        <v>861</v>
      </c>
      <c r="BX61" s="508" t="s">
        <v>862</v>
      </c>
      <c r="BY61" s="342"/>
      <c r="BZ61" s="348"/>
      <c r="CA61" s="373">
        <v>0.01</v>
      </c>
      <c r="CB61" s="515" t="s">
        <v>863</v>
      </c>
      <c r="CC61" s="497" t="s">
        <v>864</v>
      </c>
      <c r="CD61" s="496">
        <v>1</v>
      </c>
      <c r="CE61" s="187"/>
      <c r="CF61" s="568">
        <v>5</v>
      </c>
      <c r="CG61" s="357" t="s">
        <v>865</v>
      </c>
      <c r="CH61" s="348"/>
      <c r="CI61" s="187"/>
      <c r="CJ61" s="187"/>
      <c r="CK61" s="342"/>
      <c r="CL61" s="187"/>
      <c r="CM61" s="187"/>
      <c r="CN61" s="187"/>
      <c r="CO61" s="187"/>
      <c r="CP61" s="342"/>
      <c r="CQ61" s="187"/>
      <c r="CR61" s="187"/>
      <c r="CS61" s="187"/>
      <c r="CT61" s="187"/>
      <c r="CU61" s="187"/>
      <c r="CV61" s="187"/>
      <c r="CW61" s="342"/>
      <c r="CX61" s="389">
        <v>1</v>
      </c>
      <c r="CY61" s="187"/>
      <c r="CZ61" s="357" t="s">
        <v>866</v>
      </c>
      <c r="DA61" s="348"/>
      <c r="DB61" s="348"/>
      <c r="DC61" s="187"/>
      <c r="DD61" s="187"/>
      <c r="DE61" s="490"/>
      <c r="DF61" s="379" t="s">
        <v>867</v>
      </c>
      <c r="DG61" s="348"/>
      <c r="DH61" s="392"/>
      <c r="DI61" s="392"/>
      <c r="DJ61" s="392"/>
      <c r="DK61" s="392"/>
      <c r="DL61" s="392"/>
      <c r="DM61" s="392"/>
      <c r="DN61" s="392"/>
      <c r="DO61" s="392"/>
      <c r="DP61" s="392"/>
      <c r="DQ61" s="392"/>
      <c r="DR61" s="392"/>
      <c r="DS61" s="392"/>
      <c r="DT61" s="392"/>
      <c r="DU61" s="392"/>
      <c r="DV61" s="392"/>
      <c r="DW61" s="392"/>
      <c r="DX61" s="392"/>
      <c r="DY61" s="392"/>
      <c r="DZ61" s="392"/>
      <c r="EA61" s="392"/>
      <c r="EB61" s="392"/>
      <c r="EC61" s="392"/>
      <c r="ED61" s="392"/>
      <c r="EE61" s="392"/>
      <c r="EF61" s="392"/>
      <c r="EG61" s="392"/>
      <c r="EH61" s="392"/>
      <c r="EI61" s="392"/>
      <c r="EJ61" s="392"/>
      <c r="EK61" s="392"/>
      <c r="EL61" s="392"/>
      <c r="EM61" s="392"/>
      <c r="EN61" s="392"/>
      <c r="EO61" s="404">
        <f>IF(SUM(DH61:EN61)=0,"",SUM(DH61:EN61))</f>
      </c>
      <c r="EP61" s="374" t="s">
        <v>868</v>
      </c>
      <c r="EQ61" s="286"/>
      <c r="ER61" s="348"/>
      <c r="ET61" s="296"/>
      <c r="EV61" s="348"/>
      <c r="EW61" s="434">
        <f t="shared" si="82"/>
      </c>
      <c r="EX61" s="434">
        <f t="shared" si="82"/>
        <v>62.5</v>
      </c>
      <c r="EY61" s="434">
        <f t="shared" si="82"/>
      </c>
      <c r="EZ61" s="434">
        <f t="shared" si="82"/>
      </c>
      <c r="FA61" s="434">
        <f t="shared" si="82"/>
      </c>
      <c r="FB61" s="434">
        <f t="shared" si="82"/>
      </c>
      <c r="FC61" s="434">
        <f t="shared" si="82"/>
      </c>
      <c r="FD61" s="434">
        <f t="shared" si="82"/>
      </c>
      <c r="FE61" s="434">
        <f t="shared" si="82"/>
      </c>
      <c r="FF61" s="434">
        <f t="shared" si="82"/>
      </c>
      <c r="FG61" s="434">
        <f t="shared" si="83"/>
      </c>
      <c r="FH61" s="434">
        <f t="shared" si="83"/>
        <v>62.5</v>
      </c>
      <c r="FI61" s="434">
        <f t="shared" si="83"/>
      </c>
      <c r="FJ61" s="434">
        <f t="shared" si="83"/>
      </c>
      <c r="FK61" s="434">
        <f t="shared" si="83"/>
      </c>
      <c r="FL61" s="434">
        <f t="shared" si="83"/>
      </c>
      <c r="FM61" s="434">
        <f t="shared" si="83"/>
      </c>
      <c r="FN61" s="434">
        <f t="shared" si="83"/>
      </c>
      <c r="FO61" s="434">
        <f t="shared" si="83"/>
      </c>
      <c r="FP61" s="434">
        <f t="shared" si="83"/>
      </c>
      <c r="FQ61" s="434">
        <f t="shared" si="84"/>
        <v>12.5</v>
      </c>
      <c r="FR61" s="434">
        <f t="shared" si="84"/>
      </c>
      <c r="FS61" s="434">
        <f t="shared" si="84"/>
      </c>
      <c r="FT61" s="434">
        <f t="shared" si="84"/>
        <v>125</v>
      </c>
      <c r="FU61" s="434">
        <f t="shared" si="84"/>
      </c>
      <c r="FV61" s="434">
        <f t="shared" si="84"/>
      </c>
      <c r="FW61" s="434">
        <f t="shared" si="84"/>
      </c>
      <c r="FX61" s="434">
        <f t="shared" si="84"/>
      </c>
      <c r="FY61" s="434">
        <f t="shared" si="84"/>
      </c>
      <c r="FZ61" s="434">
        <f t="shared" si="84"/>
      </c>
      <c r="GA61" s="434">
        <f t="shared" si="85"/>
      </c>
      <c r="GB61" s="434">
        <f t="shared" si="85"/>
      </c>
      <c r="GC61" s="434">
        <f t="shared" si="85"/>
      </c>
      <c r="GD61" s="434">
        <f t="shared" si="85"/>
      </c>
      <c r="GE61" s="434">
        <f t="shared" si="85"/>
      </c>
      <c r="GF61" s="434">
        <f t="shared" si="85"/>
        <v>125</v>
      </c>
      <c r="GG61" s="434">
        <f t="shared" si="85"/>
      </c>
      <c r="GH61" s="434">
        <f t="shared" si="85"/>
      </c>
      <c r="GI61" s="434">
        <f t="shared" si="85"/>
      </c>
      <c r="GJ61" s="434">
        <f t="shared" si="85"/>
      </c>
      <c r="GK61" s="434">
        <f t="shared" si="86"/>
      </c>
      <c r="GL61" s="434">
        <f t="shared" si="86"/>
      </c>
      <c r="GM61" s="434">
        <f t="shared" si="86"/>
      </c>
      <c r="GN61" s="434">
        <f t="shared" si="86"/>
      </c>
      <c r="GO61" s="434">
        <f t="shared" si="86"/>
      </c>
      <c r="GP61" s="434">
        <f t="shared" si="86"/>
        <v>12.5</v>
      </c>
      <c r="GQ61" s="434" t="e">
        <f t="shared" si="86"/>
        <v>#VALUE!</v>
      </c>
      <c r="GR61" s="434" t="e">
        <f t="shared" si="86"/>
        <v>#VALUE!</v>
      </c>
      <c r="GS61" s="434">
        <f t="shared" si="86"/>
      </c>
      <c r="GT61" s="434">
        <f t="shared" si="86"/>
      </c>
      <c r="GU61" s="434">
        <f t="shared" si="87"/>
        <v>1.25</v>
      </c>
      <c r="GV61" s="434" t="e">
        <f t="shared" si="87"/>
        <v>#VALUE!</v>
      </c>
      <c r="GW61" s="434" t="e">
        <f t="shared" si="87"/>
        <v>#VALUE!</v>
      </c>
      <c r="GX61" s="434">
        <f t="shared" si="87"/>
        <v>125</v>
      </c>
      <c r="GY61" s="434">
        <f t="shared" si="87"/>
      </c>
      <c r="GZ61" s="434">
        <f t="shared" si="87"/>
        <v>625</v>
      </c>
      <c r="HA61" s="434" t="e">
        <f t="shared" si="87"/>
        <v>#VALUE!</v>
      </c>
      <c r="HB61" s="434">
        <f t="shared" si="87"/>
      </c>
      <c r="HC61" s="434">
        <f t="shared" si="87"/>
      </c>
    </row>
    <row r="62" spans="4:211" ht="25.5">
      <c r="D62" s="565" t="s">
        <v>157</v>
      </c>
      <c r="E62" s="295" t="s">
        <v>476</v>
      </c>
      <c r="F62" s="229"/>
      <c r="J62" s="341"/>
      <c r="K62" s="237"/>
      <c r="L62" s="237"/>
      <c r="M62" s="341"/>
      <c r="N62" s="341"/>
      <c r="O62" s="342"/>
      <c r="P62" s="229"/>
      <c r="Q62" s="343">
        <v>1</v>
      </c>
      <c r="R62" s="351">
        <v>4</v>
      </c>
      <c r="S62" s="344">
        <v>0</v>
      </c>
      <c r="T62" s="229"/>
      <c r="U62" s="555">
        <v>585</v>
      </c>
      <c r="V62" s="555">
        <v>8</v>
      </c>
      <c r="W62" s="555">
        <v>2</v>
      </c>
      <c r="X62" s="382">
        <f t="shared" si="79"/>
        <v>33</v>
      </c>
      <c r="Y62" s="223">
        <f t="shared" si="80"/>
        <v>0.017094017094017096</v>
      </c>
      <c r="Z62" s="382">
        <f t="shared" si="81"/>
        <v>32</v>
      </c>
      <c r="AA62" s="286"/>
      <c r="AB62" s="229"/>
      <c r="AC62" s="187"/>
      <c r="AD62" s="187"/>
      <c r="AE62" s="187"/>
      <c r="AF62" s="187"/>
      <c r="AG62" s="187"/>
      <c r="AH62" s="187"/>
      <c r="AI62" s="187"/>
      <c r="AJ62" s="187"/>
      <c r="AK62" s="187"/>
      <c r="AL62" s="187"/>
      <c r="AM62" s="187"/>
      <c r="AN62" s="538">
        <v>1</v>
      </c>
      <c r="AO62" s="187"/>
      <c r="AP62" s="187"/>
      <c r="AQ62" s="187"/>
      <c r="AR62" s="187"/>
      <c r="AS62" s="187"/>
      <c r="AT62" s="187"/>
      <c r="AU62" s="342"/>
      <c r="AV62" s="229"/>
      <c r="AW62" s="187"/>
      <c r="AX62" s="187"/>
      <c r="AY62" s="187"/>
      <c r="AZ62" s="187"/>
      <c r="BA62" s="187"/>
      <c r="BB62" s="187"/>
      <c r="BC62" s="187"/>
      <c r="BD62" s="187"/>
      <c r="BE62" s="342"/>
      <c r="BF62" s="229"/>
      <c r="BG62" s="187"/>
      <c r="BH62" s="187"/>
      <c r="BI62" s="187"/>
      <c r="BJ62" s="187"/>
      <c r="BK62" s="187"/>
      <c r="BL62" s="187"/>
      <c r="BM62" s="187"/>
      <c r="BN62" s="187"/>
      <c r="BO62" s="187"/>
      <c r="BP62" s="187"/>
      <c r="BQ62" s="187"/>
      <c r="BR62" s="187"/>
      <c r="BS62" s="187"/>
      <c r="BT62" s="342"/>
      <c r="BU62" s="229"/>
      <c r="BV62" s="187"/>
      <c r="BW62" s="374"/>
      <c r="BX62" s="187"/>
      <c r="BY62" s="342"/>
      <c r="BZ62" s="229"/>
      <c r="CA62" s="187"/>
      <c r="CB62" s="374"/>
      <c r="CC62" s="229"/>
      <c r="CD62" s="187"/>
      <c r="CE62" s="187"/>
      <c r="CF62" s="187"/>
      <c r="CG62" s="342"/>
      <c r="CH62" s="229"/>
      <c r="CI62" s="187"/>
      <c r="CJ62" s="187"/>
      <c r="CK62" s="342"/>
      <c r="CL62" s="187"/>
      <c r="CM62" s="187"/>
      <c r="CN62" s="187"/>
      <c r="CO62" s="187"/>
      <c r="CP62" s="342"/>
      <c r="CQ62" s="187"/>
      <c r="CR62" s="187"/>
      <c r="CS62" s="187"/>
      <c r="CT62" s="187"/>
      <c r="CU62" s="187"/>
      <c r="CV62" s="187"/>
      <c r="CW62" s="342"/>
      <c r="CX62" s="187"/>
      <c r="CY62" s="187"/>
      <c r="CZ62" s="379"/>
      <c r="DA62" s="229"/>
      <c r="DB62" s="229"/>
      <c r="DC62" s="187"/>
      <c r="DD62" s="187"/>
      <c r="DE62" s="490"/>
      <c r="DF62" s="379"/>
      <c r="DG62" s="229"/>
      <c r="DH62" s="392"/>
      <c r="DI62" s="392"/>
      <c r="DJ62" s="392"/>
      <c r="DK62" s="392"/>
      <c r="DL62" s="392"/>
      <c r="DM62" s="392"/>
      <c r="DN62" s="392"/>
      <c r="DO62" s="392"/>
      <c r="DP62" s="392"/>
      <c r="DQ62" s="392"/>
      <c r="DR62" s="392"/>
      <c r="DS62" s="392"/>
      <c r="DT62" s="392"/>
      <c r="DU62" s="392"/>
      <c r="DV62" s="392"/>
      <c r="DW62" s="392"/>
      <c r="DX62" s="392"/>
      <c r="DY62" s="392"/>
      <c r="DZ62" s="392"/>
      <c r="EA62" s="392"/>
      <c r="EB62" s="392"/>
      <c r="EC62" s="392"/>
      <c r="ED62" s="392"/>
      <c r="EE62" s="392"/>
      <c r="EF62" s="392"/>
      <c r="EG62" s="392"/>
      <c r="EH62" s="392"/>
      <c r="EI62" s="392"/>
      <c r="EJ62" s="392"/>
      <c r="EK62" s="392"/>
      <c r="EL62" s="392"/>
      <c r="EM62" s="392"/>
      <c r="EN62" s="392"/>
      <c r="EO62" s="404">
        <f>IF(SUM(DH62:EN62)=0,"",SUM(DH62:EN62))</f>
      </c>
      <c r="EP62" s="374"/>
      <c r="EQ62" s="286"/>
      <c r="ER62" s="229"/>
      <c r="ET62" s="296"/>
      <c r="EV62" s="229"/>
      <c r="EW62" s="434">
        <f t="shared" si="82"/>
      </c>
      <c r="EX62" s="434">
        <f t="shared" si="82"/>
      </c>
      <c r="EY62" s="434">
        <f t="shared" si="82"/>
      </c>
      <c r="EZ62" s="434">
        <f t="shared" si="82"/>
      </c>
      <c r="FA62" s="434">
        <f t="shared" si="82"/>
      </c>
      <c r="FB62" s="434">
        <f t="shared" si="82"/>
      </c>
      <c r="FC62" s="434">
        <f t="shared" si="82"/>
      </c>
      <c r="FD62" s="434">
        <f t="shared" si="82"/>
      </c>
      <c r="FE62" s="434">
        <f t="shared" si="82"/>
      </c>
      <c r="FF62" s="434">
        <f t="shared" si="82"/>
      </c>
      <c r="FG62" s="434">
        <f t="shared" si="83"/>
      </c>
      <c r="FH62" s="434">
        <f t="shared" si="83"/>
        <v>2</v>
      </c>
      <c r="FI62" s="434">
        <f t="shared" si="83"/>
      </c>
      <c r="FJ62" s="434">
        <f t="shared" si="83"/>
      </c>
      <c r="FK62" s="434">
        <f t="shared" si="83"/>
      </c>
      <c r="FL62" s="434">
        <f t="shared" si="83"/>
      </c>
      <c r="FM62" s="434">
        <f t="shared" si="83"/>
      </c>
      <c r="FN62" s="434">
        <f t="shared" si="83"/>
      </c>
      <c r="FO62" s="434">
        <f t="shared" si="83"/>
      </c>
      <c r="FP62" s="434">
        <f t="shared" si="83"/>
      </c>
      <c r="FQ62" s="434">
        <f t="shared" si="84"/>
      </c>
      <c r="FR62" s="434">
        <f t="shared" si="84"/>
      </c>
      <c r="FS62" s="434">
        <f t="shared" si="84"/>
      </c>
      <c r="FT62" s="434">
        <f t="shared" si="84"/>
      </c>
      <c r="FU62" s="434">
        <f t="shared" si="84"/>
      </c>
      <c r="FV62" s="434">
        <f t="shared" si="84"/>
      </c>
      <c r="FW62" s="434">
        <f t="shared" si="84"/>
      </c>
      <c r="FX62" s="434">
        <f t="shared" si="84"/>
      </c>
      <c r="FY62" s="434">
        <f t="shared" si="84"/>
      </c>
      <c r="FZ62" s="434">
        <f t="shared" si="84"/>
      </c>
      <c r="GA62" s="434">
        <f t="shared" si="85"/>
      </c>
      <c r="GB62" s="434">
        <f t="shared" si="85"/>
      </c>
      <c r="GC62" s="434">
        <f t="shared" si="85"/>
      </c>
      <c r="GD62" s="434">
        <f t="shared" si="85"/>
      </c>
      <c r="GE62" s="434">
        <f t="shared" si="85"/>
      </c>
      <c r="GF62" s="434">
        <f t="shared" si="85"/>
      </c>
      <c r="GG62" s="434">
        <f t="shared" si="85"/>
      </c>
      <c r="GH62" s="434">
        <f t="shared" si="85"/>
      </c>
      <c r="GI62" s="434">
        <f t="shared" si="85"/>
      </c>
      <c r="GJ62" s="434">
        <f t="shared" si="85"/>
      </c>
      <c r="GK62" s="434">
        <f t="shared" si="86"/>
      </c>
      <c r="GL62" s="434">
        <f t="shared" si="86"/>
      </c>
      <c r="GM62" s="434">
        <f t="shared" si="86"/>
      </c>
      <c r="GN62" s="434">
        <f t="shared" si="86"/>
      </c>
      <c r="GO62" s="434">
        <f t="shared" si="86"/>
      </c>
      <c r="GP62" s="434">
        <f t="shared" si="86"/>
      </c>
      <c r="GQ62" s="434">
        <f t="shared" si="86"/>
      </c>
      <c r="GR62" s="434">
        <f t="shared" si="86"/>
      </c>
      <c r="GS62" s="434">
        <f t="shared" si="86"/>
      </c>
      <c r="GT62" s="434">
        <f t="shared" si="86"/>
      </c>
      <c r="GU62" s="434">
        <f t="shared" si="87"/>
      </c>
      <c r="GV62" s="434">
        <f t="shared" si="87"/>
      </c>
      <c r="GW62" s="434">
        <f t="shared" si="87"/>
      </c>
      <c r="GX62" s="434">
        <f t="shared" si="87"/>
      </c>
      <c r="GY62" s="434">
        <f t="shared" si="87"/>
      </c>
      <c r="GZ62" s="434">
        <f t="shared" si="87"/>
      </c>
      <c r="HA62" s="434">
        <f t="shared" si="87"/>
      </c>
      <c r="HB62" s="434">
        <f t="shared" si="87"/>
      </c>
      <c r="HC62" s="434">
        <f t="shared" si="87"/>
      </c>
    </row>
    <row r="63" spans="4:211" ht="12.75">
      <c r="D63" s="567" t="s">
        <v>159</v>
      </c>
      <c r="E63" s="294" t="s">
        <v>379</v>
      </c>
      <c r="F63" s="348"/>
      <c r="J63" s="341"/>
      <c r="K63" s="237"/>
      <c r="L63" s="237"/>
      <c r="M63" s="341"/>
      <c r="N63" s="341"/>
      <c r="O63" s="366"/>
      <c r="P63" s="348"/>
      <c r="Q63" s="343">
        <v>1</v>
      </c>
      <c r="R63" s="344">
        <v>0</v>
      </c>
      <c r="S63" s="344">
        <v>0</v>
      </c>
      <c r="T63" s="348"/>
      <c r="U63" s="555">
        <v>7052</v>
      </c>
      <c r="V63" s="555">
        <v>430</v>
      </c>
      <c r="W63" s="555">
        <v>233</v>
      </c>
      <c r="X63" s="382">
        <f t="shared" si="79"/>
        <v>2</v>
      </c>
      <c r="Y63" s="223">
        <f t="shared" si="80"/>
        <v>0.0940158820192853</v>
      </c>
      <c r="Z63" s="382">
        <f t="shared" si="81"/>
        <v>9</v>
      </c>
      <c r="AA63" s="286"/>
      <c r="AB63" s="348"/>
      <c r="AC63" s="187"/>
      <c r="AD63" s="187"/>
      <c r="AE63" s="187"/>
      <c r="AF63" s="187"/>
      <c r="AG63" s="187"/>
      <c r="AH63" s="187"/>
      <c r="AI63" s="187"/>
      <c r="AJ63" s="187"/>
      <c r="AK63" s="187"/>
      <c r="AL63" s="187"/>
      <c r="AM63" s="187"/>
      <c r="AN63" s="538">
        <v>1</v>
      </c>
      <c r="AO63" s="187"/>
      <c r="AP63" s="187"/>
      <c r="AQ63" s="187"/>
      <c r="AR63" s="187"/>
      <c r="AS63" s="187"/>
      <c r="AT63" s="187"/>
      <c r="AU63" s="342"/>
      <c r="AV63" s="348"/>
      <c r="AW63" s="187"/>
      <c r="AX63" s="187"/>
      <c r="AY63" s="187"/>
      <c r="AZ63" s="187"/>
      <c r="BA63" s="187"/>
      <c r="BB63" s="187"/>
      <c r="BC63" s="187"/>
      <c r="BD63" s="187"/>
      <c r="BE63" s="342"/>
      <c r="BF63" s="348"/>
      <c r="BG63" s="187"/>
      <c r="BH63" s="187"/>
      <c r="BI63" s="187"/>
      <c r="BJ63" s="187"/>
      <c r="BK63" s="187"/>
      <c r="BL63" s="187"/>
      <c r="BM63" s="187"/>
      <c r="BN63" s="187"/>
      <c r="BO63" s="187"/>
      <c r="BP63" s="187"/>
      <c r="BQ63" s="187"/>
      <c r="BR63" s="187"/>
      <c r="BS63" s="187"/>
      <c r="BT63" s="342"/>
      <c r="BU63" s="348"/>
      <c r="BV63" s="187"/>
      <c r="BW63" s="374"/>
      <c r="BX63" s="187"/>
      <c r="BY63" s="342"/>
      <c r="BZ63" s="348"/>
      <c r="CA63" s="187"/>
      <c r="CB63" s="374"/>
      <c r="CC63" s="229"/>
      <c r="CD63" s="187"/>
      <c r="CE63" s="187"/>
      <c r="CF63" s="187"/>
      <c r="CG63" s="342"/>
      <c r="CH63" s="348"/>
      <c r="CI63" s="187"/>
      <c r="CJ63" s="187"/>
      <c r="CK63" s="342"/>
      <c r="CL63" s="187"/>
      <c r="CM63" s="187"/>
      <c r="CN63" s="187"/>
      <c r="CO63" s="187"/>
      <c r="CP63" s="342"/>
      <c r="CQ63" s="187"/>
      <c r="CR63" s="187"/>
      <c r="CS63" s="187"/>
      <c r="CT63" s="187"/>
      <c r="CU63" s="187"/>
      <c r="CV63" s="187"/>
      <c r="CW63" s="342"/>
      <c r="CX63" s="187"/>
      <c r="CY63" s="187"/>
      <c r="CZ63" s="379"/>
      <c r="DA63" s="348"/>
      <c r="DB63" s="348"/>
      <c r="DC63" s="187"/>
      <c r="DD63" s="187"/>
      <c r="DE63" s="490"/>
      <c r="DF63" s="379"/>
      <c r="DG63" s="348"/>
      <c r="DH63" s="392"/>
      <c r="DI63" s="392"/>
      <c r="DJ63" s="392"/>
      <c r="DK63" s="392"/>
      <c r="DL63" s="392"/>
      <c r="DM63" s="392"/>
      <c r="DN63" s="392"/>
      <c r="DO63" s="392"/>
      <c r="DP63" s="392"/>
      <c r="DQ63" s="392"/>
      <c r="DR63" s="392"/>
      <c r="DS63" s="392"/>
      <c r="DT63" s="392"/>
      <c r="DU63" s="392"/>
      <c r="DV63" s="392"/>
      <c r="DW63" s="392"/>
      <c r="DX63" s="392"/>
      <c r="DY63" s="392"/>
      <c r="DZ63" s="392"/>
      <c r="EA63" s="392"/>
      <c r="EB63" s="392"/>
      <c r="EC63" s="392"/>
      <c r="ED63" s="392"/>
      <c r="EE63" s="392"/>
      <c r="EF63" s="392"/>
      <c r="EG63" s="392"/>
      <c r="EH63" s="392"/>
      <c r="EI63" s="392"/>
      <c r="EJ63" s="392"/>
      <c r="EK63" s="392"/>
      <c r="EL63" s="392"/>
      <c r="EM63" s="392"/>
      <c r="EN63" s="392"/>
      <c r="EO63" s="404">
        <f>IF(SUM(DH63:EN63)=0,"",SUM(DH63:EN63))</f>
      </c>
      <c r="EP63" s="374"/>
      <c r="EQ63" s="286"/>
      <c r="ER63" s="348"/>
      <c r="ET63" s="296"/>
      <c r="EV63" s="348"/>
      <c r="EW63" s="434">
        <f t="shared" si="82"/>
      </c>
      <c r="EX63" s="434">
        <f t="shared" si="82"/>
      </c>
      <c r="EY63" s="434">
        <f t="shared" si="82"/>
      </c>
      <c r="EZ63" s="434">
        <f t="shared" si="82"/>
      </c>
      <c r="FA63" s="434">
        <f t="shared" si="82"/>
      </c>
      <c r="FB63" s="434">
        <f t="shared" si="82"/>
      </c>
      <c r="FC63" s="434">
        <f t="shared" si="82"/>
      </c>
      <c r="FD63" s="434">
        <f t="shared" si="82"/>
      </c>
      <c r="FE63" s="434">
        <f t="shared" si="82"/>
      </c>
      <c r="FF63" s="434">
        <f t="shared" si="82"/>
      </c>
      <c r="FG63" s="434">
        <f t="shared" si="83"/>
      </c>
      <c r="FH63" s="434">
        <f t="shared" si="83"/>
        <v>233</v>
      </c>
      <c r="FI63" s="434">
        <f t="shared" si="83"/>
      </c>
      <c r="FJ63" s="434">
        <f t="shared" si="83"/>
      </c>
      <c r="FK63" s="434">
        <f t="shared" si="83"/>
      </c>
      <c r="FL63" s="434">
        <f t="shared" si="83"/>
      </c>
      <c r="FM63" s="434">
        <f t="shared" si="83"/>
      </c>
      <c r="FN63" s="434">
        <f t="shared" si="83"/>
      </c>
      <c r="FO63" s="434">
        <f t="shared" si="83"/>
      </c>
      <c r="FP63" s="434">
        <f t="shared" si="83"/>
      </c>
      <c r="FQ63" s="434">
        <f t="shared" si="84"/>
      </c>
      <c r="FR63" s="434">
        <f t="shared" si="84"/>
      </c>
      <c r="FS63" s="434">
        <f t="shared" si="84"/>
      </c>
      <c r="FT63" s="434">
        <f t="shared" si="84"/>
      </c>
      <c r="FU63" s="434">
        <f t="shared" si="84"/>
      </c>
      <c r="FV63" s="434">
        <f t="shared" si="84"/>
      </c>
      <c r="FW63" s="434">
        <f t="shared" si="84"/>
      </c>
      <c r="FX63" s="434">
        <f t="shared" si="84"/>
      </c>
      <c r="FY63" s="434">
        <f t="shared" si="84"/>
      </c>
      <c r="FZ63" s="434">
        <f t="shared" si="84"/>
      </c>
      <c r="GA63" s="434">
        <f t="shared" si="85"/>
      </c>
      <c r="GB63" s="434">
        <f t="shared" si="85"/>
      </c>
      <c r="GC63" s="434">
        <f t="shared" si="85"/>
      </c>
      <c r="GD63" s="434">
        <f t="shared" si="85"/>
      </c>
      <c r="GE63" s="434">
        <f t="shared" si="85"/>
      </c>
      <c r="GF63" s="434">
        <f t="shared" si="85"/>
      </c>
      <c r="GG63" s="434">
        <f t="shared" si="85"/>
      </c>
      <c r="GH63" s="434">
        <f t="shared" si="85"/>
      </c>
      <c r="GI63" s="434">
        <f t="shared" si="85"/>
      </c>
      <c r="GJ63" s="434">
        <f t="shared" si="85"/>
      </c>
      <c r="GK63" s="434">
        <f t="shared" si="86"/>
      </c>
      <c r="GL63" s="434">
        <f t="shared" si="86"/>
      </c>
      <c r="GM63" s="434">
        <f t="shared" si="86"/>
      </c>
      <c r="GN63" s="434">
        <f t="shared" si="86"/>
      </c>
      <c r="GO63" s="434">
        <f t="shared" si="86"/>
      </c>
      <c r="GP63" s="434">
        <f t="shared" si="86"/>
      </c>
      <c r="GQ63" s="434">
        <f t="shared" si="86"/>
      </c>
      <c r="GR63" s="434">
        <f t="shared" si="86"/>
      </c>
      <c r="GS63" s="434">
        <f t="shared" si="86"/>
      </c>
      <c r="GT63" s="434">
        <f t="shared" si="86"/>
      </c>
      <c r="GU63" s="434">
        <f t="shared" si="87"/>
      </c>
      <c r="GV63" s="434">
        <f t="shared" si="87"/>
      </c>
      <c r="GW63" s="434">
        <f t="shared" si="87"/>
      </c>
      <c r="GX63" s="434">
        <f t="shared" si="87"/>
      </c>
      <c r="GY63" s="434">
        <f t="shared" si="87"/>
      </c>
      <c r="GZ63" s="434">
        <f t="shared" si="87"/>
      </c>
      <c r="HA63" s="434">
        <f t="shared" si="87"/>
      </c>
      <c r="HB63" s="434">
        <f t="shared" si="87"/>
      </c>
      <c r="HC63" s="434">
        <f t="shared" si="87"/>
      </c>
    </row>
    <row r="64" spans="4:211" ht="12.75">
      <c r="D64" s="552"/>
      <c r="E64" s="294"/>
      <c r="F64" s="348"/>
      <c r="J64" s="347"/>
      <c r="K64" s="348"/>
      <c r="L64" s="348"/>
      <c r="M64" s="347"/>
      <c r="N64" s="347"/>
      <c r="O64" s="366"/>
      <c r="P64" s="348"/>
      <c r="Q64" s="343"/>
      <c r="R64" s="343"/>
      <c r="S64" s="343"/>
      <c r="T64" s="348"/>
      <c r="U64" s="367"/>
      <c r="V64" s="367"/>
      <c r="W64" s="367"/>
      <c r="X64" s="382">
        <f t="shared" si="79"/>
      </c>
      <c r="Y64" s="223">
        <f t="shared" si="80"/>
      </c>
      <c r="Z64" s="382">
        <f t="shared" si="81"/>
      </c>
      <c r="AA64" s="286"/>
      <c r="AB64" s="348"/>
      <c r="AC64" s="187"/>
      <c r="AD64" s="187"/>
      <c r="AE64" s="187"/>
      <c r="AF64" s="187"/>
      <c r="AG64" s="187"/>
      <c r="AH64" s="187"/>
      <c r="AI64" s="187"/>
      <c r="AJ64" s="187"/>
      <c r="AK64" s="187"/>
      <c r="AL64" s="187"/>
      <c r="AM64" s="187"/>
      <c r="AN64" s="187"/>
      <c r="AO64" s="187"/>
      <c r="AP64" s="187"/>
      <c r="AQ64" s="187"/>
      <c r="AR64" s="187"/>
      <c r="AS64" s="187"/>
      <c r="AT64" s="187"/>
      <c r="AU64" s="342"/>
      <c r="AV64" s="348"/>
      <c r="AW64" s="187"/>
      <c r="AX64" s="187"/>
      <c r="AY64" s="187"/>
      <c r="AZ64" s="187"/>
      <c r="BA64" s="187"/>
      <c r="BB64" s="187"/>
      <c r="BC64" s="187"/>
      <c r="BD64" s="187"/>
      <c r="BE64" s="342"/>
      <c r="BF64" s="348"/>
      <c r="BG64" s="187"/>
      <c r="BH64" s="187"/>
      <c r="BI64" s="187"/>
      <c r="BJ64" s="187"/>
      <c r="BK64" s="187"/>
      <c r="BL64" s="187"/>
      <c r="BM64" s="187"/>
      <c r="BN64" s="187"/>
      <c r="BO64" s="187"/>
      <c r="BP64" s="187"/>
      <c r="BQ64" s="187"/>
      <c r="BR64" s="187"/>
      <c r="BS64" s="187"/>
      <c r="BT64" s="342"/>
      <c r="BU64" s="348"/>
      <c r="BV64" s="187"/>
      <c r="BW64" s="374"/>
      <c r="BX64" s="187"/>
      <c r="BY64" s="342"/>
      <c r="BZ64" s="348"/>
      <c r="CA64" s="187"/>
      <c r="CB64" s="374"/>
      <c r="CC64" s="229"/>
      <c r="CD64" s="187"/>
      <c r="CE64" s="187"/>
      <c r="CF64" s="187"/>
      <c r="CG64" s="342"/>
      <c r="CH64" s="348"/>
      <c r="CI64" s="187"/>
      <c r="CJ64" s="187"/>
      <c r="CK64" s="342"/>
      <c r="CL64" s="187"/>
      <c r="CM64" s="187"/>
      <c r="CN64" s="187"/>
      <c r="CO64" s="187"/>
      <c r="CP64" s="342"/>
      <c r="CQ64" s="187"/>
      <c r="CR64" s="187"/>
      <c r="CS64" s="187"/>
      <c r="CT64" s="187"/>
      <c r="CU64" s="187"/>
      <c r="CV64" s="187"/>
      <c r="CW64" s="342"/>
      <c r="CX64" s="187"/>
      <c r="CY64" s="187"/>
      <c r="CZ64" s="379"/>
      <c r="DA64" s="348"/>
      <c r="DB64" s="348"/>
      <c r="DC64" s="187"/>
      <c r="DD64" s="187"/>
      <c r="DE64" s="490"/>
      <c r="DF64" s="379"/>
      <c r="DG64" s="348"/>
      <c r="DH64" s="392"/>
      <c r="DI64" s="392"/>
      <c r="DJ64" s="392"/>
      <c r="DK64" s="392"/>
      <c r="DL64" s="392"/>
      <c r="DM64" s="392"/>
      <c r="DN64" s="392"/>
      <c r="DO64" s="392"/>
      <c r="DP64" s="392"/>
      <c r="DQ64" s="392"/>
      <c r="DR64" s="392"/>
      <c r="DS64" s="392"/>
      <c r="DT64" s="392"/>
      <c r="DU64" s="392"/>
      <c r="DV64" s="392"/>
      <c r="DW64" s="392"/>
      <c r="DX64" s="392"/>
      <c r="DY64" s="392"/>
      <c r="DZ64" s="392"/>
      <c r="EA64" s="392"/>
      <c r="EB64" s="392"/>
      <c r="EC64" s="392"/>
      <c r="ED64" s="392"/>
      <c r="EE64" s="392"/>
      <c r="EF64" s="392"/>
      <c r="EG64" s="392"/>
      <c r="EH64" s="392"/>
      <c r="EI64" s="392"/>
      <c r="EJ64" s="392"/>
      <c r="EK64" s="392"/>
      <c r="EL64" s="392"/>
      <c r="EM64" s="392"/>
      <c r="EN64" s="392"/>
      <c r="EO64" s="404">
        <f>IF(SUM(DH64:EN64)=0,"",SUM(DH64:EN64))</f>
      </c>
      <c r="EP64" s="374"/>
      <c r="EQ64" s="286"/>
      <c r="ER64" s="348"/>
      <c r="ET64" s="296"/>
      <c r="EV64" s="348"/>
      <c r="EW64" s="434">
        <f t="shared" si="82"/>
      </c>
      <c r="EX64" s="434">
        <f t="shared" si="82"/>
      </c>
      <c r="EY64" s="434">
        <f t="shared" si="82"/>
      </c>
      <c r="EZ64" s="434">
        <f t="shared" si="82"/>
      </c>
      <c r="FA64" s="434">
        <f t="shared" si="82"/>
      </c>
      <c r="FB64" s="434">
        <f t="shared" si="82"/>
      </c>
      <c r="FC64" s="434">
        <f t="shared" si="82"/>
      </c>
      <c r="FD64" s="434">
        <f t="shared" si="82"/>
      </c>
      <c r="FE64" s="434">
        <f t="shared" si="82"/>
      </c>
      <c r="FF64" s="434">
        <f t="shared" si="82"/>
      </c>
      <c r="FG64" s="434">
        <f t="shared" si="83"/>
      </c>
      <c r="FH64" s="434">
        <f t="shared" si="83"/>
      </c>
      <c r="FI64" s="434">
        <f t="shared" si="83"/>
      </c>
      <c r="FJ64" s="434">
        <f t="shared" si="83"/>
      </c>
      <c r="FK64" s="434">
        <f t="shared" si="83"/>
      </c>
      <c r="FL64" s="434">
        <f t="shared" si="83"/>
      </c>
      <c r="FM64" s="434">
        <f t="shared" si="83"/>
      </c>
      <c r="FN64" s="434">
        <f t="shared" si="83"/>
      </c>
      <c r="FO64" s="434">
        <f t="shared" si="83"/>
      </c>
      <c r="FP64" s="434">
        <f t="shared" si="83"/>
      </c>
      <c r="FQ64" s="434">
        <f t="shared" si="84"/>
      </c>
      <c r="FR64" s="434">
        <f t="shared" si="84"/>
      </c>
      <c r="FS64" s="434">
        <f t="shared" si="84"/>
      </c>
      <c r="FT64" s="434">
        <f t="shared" si="84"/>
      </c>
      <c r="FU64" s="434">
        <f t="shared" si="84"/>
      </c>
      <c r="FV64" s="434">
        <f t="shared" si="84"/>
      </c>
      <c r="FW64" s="434">
        <f t="shared" si="84"/>
      </c>
      <c r="FX64" s="434">
        <f t="shared" si="84"/>
      </c>
      <c r="FY64" s="434">
        <f t="shared" si="84"/>
      </c>
      <c r="FZ64" s="434">
        <f t="shared" si="84"/>
      </c>
      <c r="GA64" s="434">
        <f t="shared" si="85"/>
      </c>
      <c r="GB64" s="434">
        <f t="shared" si="85"/>
      </c>
      <c r="GC64" s="434">
        <f t="shared" si="85"/>
      </c>
      <c r="GD64" s="434">
        <f t="shared" si="85"/>
      </c>
      <c r="GE64" s="434">
        <f t="shared" si="85"/>
      </c>
      <c r="GF64" s="434">
        <f t="shared" si="85"/>
      </c>
      <c r="GG64" s="434">
        <f t="shared" si="85"/>
      </c>
      <c r="GH64" s="434">
        <f t="shared" si="85"/>
      </c>
      <c r="GI64" s="434">
        <f t="shared" si="85"/>
      </c>
      <c r="GJ64" s="434">
        <f t="shared" si="85"/>
      </c>
      <c r="GK64" s="434">
        <f t="shared" si="86"/>
      </c>
      <c r="GL64" s="434">
        <f t="shared" si="86"/>
      </c>
      <c r="GM64" s="434">
        <f t="shared" si="86"/>
      </c>
      <c r="GN64" s="434">
        <f t="shared" si="86"/>
      </c>
      <c r="GO64" s="434">
        <f t="shared" si="86"/>
      </c>
      <c r="GP64" s="434">
        <f t="shared" si="86"/>
      </c>
      <c r="GQ64" s="434">
        <f t="shared" si="86"/>
      </c>
      <c r="GR64" s="434">
        <f t="shared" si="86"/>
      </c>
      <c r="GS64" s="434">
        <f t="shared" si="86"/>
      </c>
      <c r="GT64" s="434">
        <f t="shared" si="86"/>
      </c>
      <c r="GU64" s="434">
        <f t="shared" si="87"/>
      </c>
      <c r="GV64" s="434">
        <f t="shared" si="87"/>
      </c>
      <c r="GW64" s="434">
        <f t="shared" si="87"/>
      </c>
      <c r="GX64" s="434">
        <f t="shared" si="87"/>
      </c>
      <c r="GY64" s="434">
        <f t="shared" si="87"/>
      </c>
      <c r="GZ64" s="434">
        <f t="shared" si="87"/>
      </c>
      <c r="HA64" s="434">
        <f t="shared" si="87"/>
      </c>
      <c r="HB64" s="434">
        <f t="shared" si="87"/>
      </c>
      <c r="HC64" s="434">
        <f t="shared" si="87"/>
      </c>
    </row>
    <row r="65" spans="4:211" ht="12.75">
      <c r="D65" s="552" t="s">
        <v>655</v>
      </c>
      <c r="E65" s="294"/>
      <c r="F65" s="348"/>
      <c r="J65" s="347"/>
      <c r="K65" s="348"/>
      <c r="L65" s="348"/>
      <c r="M65" s="347"/>
      <c r="N65" s="347"/>
      <c r="O65" s="366"/>
      <c r="P65" s="348"/>
      <c r="Q65" s="343"/>
      <c r="R65" s="343"/>
      <c r="S65" s="343"/>
      <c r="T65" s="348"/>
      <c r="U65" s="347"/>
      <c r="V65" s="347"/>
      <c r="W65" s="347"/>
      <c r="X65" s="382">
        <f t="shared" si="79"/>
      </c>
      <c r="Y65" s="223">
        <f t="shared" si="80"/>
      </c>
      <c r="Z65" s="382">
        <f t="shared" si="81"/>
      </c>
      <c r="AA65" s="286"/>
      <c r="AB65" s="348"/>
      <c r="AC65" s="187"/>
      <c r="AD65" s="187"/>
      <c r="AE65" s="187"/>
      <c r="AF65" s="187"/>
      <c r="AG65" s="187"/>
      <c r="AH65" s="187"/>
      <c r="AI65" s="187"/>
      <c r="AJ65" s="187"/>
      <c r="AK65" s="187"/>
      <c r="AL65" s="187"/>
      <c r="AM65" s="187"/>
      <c r="AN65" s="187"/>
      <c r="AO65" s="187"/>
      <c r="AP65" s="187"/>
      <c r="AQ65" s="187"/>
      <c r="AR65" s="187"/>
      <c r="AS65" s="187"/>
      <c r="AT65" s="187"/>
      <c r="AU65" s="342"/>
      <c r="AV65" s="348"/>
      <c r="AW65" s="187"/>
      <c r="AX65" s="187"/>
      <c r="AY65" s="187"/>
      <c r="AZ65" s="187"/>
      <c r="BA65" s="187"/>
      <c r="BB65" s="187"/>
      <c r="BC65" s="187"/>
      <c r="BD65" s="187"/>
      <c r="BE65" s="342"/>
      <c r="BF65" s="348"/>
      <c r="BG65" s="187"/>
      <c r="BH65" s="187"/>
      <c r="BI65" s="187"/>
      <c r="BJ65" s="187"/>
      <c r="BK65" s="187"/>
      <c r="BL65" s="187"/>
      <c r="BM65" s="187"/>
      <c r="BN65" s="187"/>
      <c r="BO65" s="187"/>
      <c r="BP65" s="187"/>
      <c r="BQ65" s="187"/>
      <c r="BR65" s="187"/>
      <c r="BS65" s="187"/>
      <c r="BT65" s="342"/>
      <c r="BU65" s="348"/>
      <c r="BV65" s="187"/>
      <c r="BW65" s="374"/>
      <c r="BX65" s="187"/>
      <c r="BY65" s="342"/>
      <c r="BZ65" s="348"/>
      <c r="CA65" s="187"/>
      <c r="CB65" s="374"/>
      <c r="CC65" s="229"/>
      <c r="CD65" s="187"/>
      <c r="CE65" s="187"/>
      <c r="CF65" s="187"/>
      <c r="CG65" s="342"/>
      <c r="CH65" s="348"/>
      <c r="CI65" s="187"/>
      <c r="CJ65" s="187"/>
      <c r="CK65" s="342"/>
      <c r="CL65" s="187"/>
      <c r="CM65" s="187"/>
      <c r="CN65" s="187"/>
      <c r="CO65" s="187"/>
      <c r="CP65" s="342"/>
      <c r="CQ65" s="187"/>
      <c r="CR65" s="187"/>
      <c r="CS65" s="187"/>
      <c r="CT65" s="187"/>
      <c r="CU65" s="187"/>
      <c r="CV65" s="187"/>
      <c r="CW65" s="342"/>
      <c r="CX65" s="187"/>
      <c r="CY65" s="187"/>
      <c r="CZ65" s="379"/>
      <c r="DA65" s="348"/>
      <c r="DB65" s="348"/>
      <c r="DC65" s="187"/>
      <c r="DD65" s="187"/>
      <c r="DE65" s="490"/>
      <c r="DF65" s="379"/>
      <c r="DG65" s="348"/>
      <c r="DH65" s="392"/>
      <c r="DI65" s="392"/>
      <c r="DJ65" s="392"/>
      <c r="DK65" s="392"/>
      <c r="DL65" s="392"/>
      <c r="DM65" s="392"/>
      <c r="DN65" s="392"/>
      <c r="DO65" s="392"/>
      <c r="DP65" s="392"/>
      <c r="DQ65" s="392"/>
      <c r="DR65" s="392"/>
      <c r="DS65" s="392"/>
      <c r="DT65" s="392"/>
      <c r="DU65" s="392"/>
      <c r="DV65" s="392"/>
      <c r="DW65" s="392"/>
      <c r="DX65" s="392"/>
      <c r="DY65" s="392"/>
      <c r="DZ65" s="392"/>
      <c r="EA65" s="392"/>
      <c r="EB65" s="392"/>
      <c r="EC65" s="392"/>
      <c r="ED65" s="392"/>
      <c r="EE65" s="392"/>
      <c r="EF65" s="392"/>
      <c r="EG65" s="392"/>
      <c r="EH65" s="392"/>
      <c r="EI65" s="392"/>
      <c r="EJ65" s="392"/>
      <c r="EK65" s="392"/>
      <c r="EL65" s="392"/>
      <c r="EM65" s="392"/>
      <c r="EN65" s="392"/>
      <c r="EO65" s="404">
        <f>IF(SUM(DH65:EN65)=0,"",SUM(DH65:EN65))</f>
      </c>
      <c r="EP65" s="374"/>
      <c r="EQ65" s="286"/>
      <c r="ER65" s="348"/>
      <c r="ET65" s="296"/>
      <c r="EV65" s="348"/>
      <c r="EW65" s="434">
        <f t="shared" si="82"/>
      </c>
      <c r="EX65" s="434">
        <f t="shared" si="82"/>
      </c>
      <c r="EY65" s="434">
        <f t="shared" si="82"/>
      </c>
      <c r="EZ65" s="434">
        <f t="shared" si="82"/>
      </c>
      <c r="FA65" s="434">
        <f t="shared" si="82"/>
      </c>
      <c r="FB65" s="434">
        <f t="shared" si="82"/>
      </c>
      <c r="FC65" s="434">
        <f t="shared" si="82"/>
      </c>
      <c r="FD65" s="434">
        <f t="shared" si="82"/>
      </c>
      <c r="FE65" s="434">
        <f t="shared" si="82"/>
      </c>
      <c r="FF65" s="434">
        <f t="shared" si="82"/>
      </c>
      <c r="FG65" s="434">
        <f t="shared" si="83"/>
      </c>
      <c r="FH65" s="434">
        <f t="shared" si="83"/>
      </c>
      <c r="FI65" s="434">
        <f t="shared" si="83"/>
      </c>
      <c r="FJ65" s="434">
        <f t="shared" si="83"/>
      </c>
      <c r="FK65" s="434">
        <f t="shared" si="83"/>
      </c>
      <c r="FL65" s="434">
        <f t="shared" si="83"/>
      </c>
      <c r="FM65" s="434">
        <f t="shared" si="83"/>
      </c>
      <c r="FN65" s="434">
        <f t="shared" si="83"/>
      </c>
      <c r="FO65" s="434">
        <f t="shared" si="83"/>
      </c>
      <c r="FP65" s="434">
        <f t="shared" si="83"/>
      </c>
      <c r="FQ65" s="434">
        <f t="shared" si="84"/>
      </c>
      <c r="FR65" s="434">
        <f t="shared" si="84"/>
      </c>
      <c r="FS65" s="434">
        <f t="shared" si="84"/>
      </c>
      <c r="FT65" s="434">
        <f t="shared" si="84"/>
      </c>
      <c r="FU65" s="434">
        <f t="shared" si="84"/>
      </c>
      <c r="FV65" s="434">
        <f t="shared" si="84"/>
      </c>
      <c r="FW65" s="434">
        <f t="shared" si="84"/>
      </c>
      <c r="FX65" s="434">
        <f t="shared" si="84"/>
      </c>
      <c r="FY65" s="434">
        <f t="shared" si="84"/>
      </c>
      <c r="FZ65" s="434">
        <f t="shared" si="84"/>
      </c>
      <c r="GA65" s="434">
        <f t="shared" si="85"/>
      </c>
      <c r="GB65" s="434">
        <f t="shared" si="85"/>
      </c>
      <c r="GC65" s="434">
        <f t="shared" si="85"/>
      </c>
      <c r="GD65" s="434">
        <f t="shared" si="85"/>
      </c>
      <c r="GE65" s="434">
        <f t="shared" si="85"/>
      </c>
      <c r="GF65" s="434">
        <f t="shared" si="85"/>
      </c>
      <c r="GG65" s="434">
        <f t="shared" si="85"/>
      </c>
      <c r="GH65" s="434">
        <f t="shared" si="85"/>
      </c>
      <c r="GI65" s="434">
        <f t="shared" si="85"/>
      </c>
      <c r="GJ65" s="434">
        <f t="shared" si="85"/>
      </c>
      <c r="GK65" s="434">
        <f t="shared" si="86"/>
      </c>
      <c r="GL65" s="434">
        <f t="shared" si="86"/>
      </c>
      <c r="GM65" s="434">
        <f t="shared" si="86"/>
      </c>
      <c r="GN65" s="434">
        <f t="shared" si="86"/>
      </c>
      <c r="GO65" s="434">
        <f t="shared" si="86"/>
      </c>
      <c r="GP65" s="434">
        <f t="shared" si="86"/>
      </c>
      <c r="GQ65" s="434">
        <f t="shared" si="86"/>
      </c>
      <c r="GR65" s="434">
        <f t="shared" si="86"/>
      </c>
      <c r="GS65" s="434">
        <f t="shared" si="86"/>
      </c>
      <c r="GT65" s="434">
        <f t="shared" si="86"/>
      </c>
      <c r="GU65" s="434">
        <f t="shared" si="87"/>
      </c>
      <c r="GV65" s="434">
        <f t="shared" si="87"/>
      </c>
      <c r="GW65" s="434">
        <f t="shared" si="87"/>
      </c>
      <c r="GX65" s="434">
        <f t="shared" si="87"/>
      </c>
      <c r="GY65" s="434">
        <f t="shared" si="87"/>
      </c>
      <c r="GZ65" s="434">
        <f t="shared" si="87"/>
      </c>
      <c r="HA65" s="434">
        <f t="shared" si="87"/>
      </c>
      <c r="HB65" s="434">
        <f t="shared" si="87"/>
      </c>
      <c r="HC65" s="434">
        <f t="shared" si="87"/>
      </c>
    </row>
    <row r="66" spans="4:211" ht="12.75">
      <c r="D66" s="552"/>
      <c r="E66" s="294"/>
      <c r="F66" s="348"/>
      <c r="J66" s="347"/>
      <c r="K66" s="348"/>
      <c r="L66" s="348"/>
      <c r="M66" s="347"/>
      <c r="N66" s="347"/>
      <c r="O66" s="366"/>
      <c r="P66" s="348"/>
      <c r="Q66" s="343"/>
      <c r="R66" s="343"/>
      <c r="S66" s="343"/>
      <c r="T66" s="348"/>
      <c r="U66" s="347"/>
      <c r="V66" s="347"/>
      <c r="W66" s="347"/>
      <c r="X66" s="382">
        <f t="shared" si="79"/>
      </c>
      <c r="Y66" s="223">
        <f t="shared" si="80"/>
      </c>
      <c r="Z66" s="382">
        <f t="shared" si="81"/>
      </c>
      <c r="AA66" s="286"/>
      <c r="AB66" s="348"/>
      <c r="AC66" s="187"/>
      <c r="AD66" s="187"/>
      <c r="AE66" s="187"/>
      <c r="AF66" s="187"/>
      <c r="AG66" s="187"/>
      <c r="AH66" s="187"/>
      <c r="AI66" s="187"/>
      <c r="AJ66" s="187"/>
      <c r="AK66" s="187"/>
      <c r="AL66" s="187"/>
      <c r="AM66" s="187"/>
      <c r="AN66" s="187"/>
      <c r="AO66" s="187"/>
      <c r="AP66" s="187"/>
      <c r="AQ66" s="187"/>
      <c r="AR66" s="187"/>
      <c r="AS66" s="187"/>
      <c r="AT66" s="187"/>
      <c r="AU66" s="342"/>
      <c r="AV66" s="348"/>
      <c r="AW66" s="187"/>
      <c r="AX66" s="187"/>
      <c r="AY66" s="187"/>
      <c r="AZ66" s="187"/>
      <c r="BA66" s="187"/>
      <c r="BB66" s="187"/>
      <c r="BC66" s="187"/>
      <c r="BD66" s="187"/>
      <c r="BE66" s="342"/>
      <c r="BF66" s="348"/>
      <c r="BG66" s="187"/>
      <c r="BH66" s="187"/>
      <c r="BI66" s="187"/>
      <c r="BJ66" s="187"/>
      <c r="BK66" s="187"/>
      <c r="BL66" s="187"/>
      <c r="BM66" s="187"/>
      <c r="BN66" s="187"/>
      <c r="BO66" s="187"/>
      <c r="BP66" s="187"/>
      <c r="BQ66" s="187"/>
      <c r="BR66" s="187"/>
      <c r="BS66" s="187"/>
      <c r="BT66" s="342"/>
      <c r="BU66" s="348"/>
      <c r="BV66" s="187"/>
      <c r="BW66" s="374"/>
      <c r="BX66" s="187"/>
      <c r="BY66" s="342"/>
      <c r="BZ66" s="348"/>
      <c r="CA66" s="187"/>
      <c r="CB66" s="374"/>
      <c r="CC66" s="229"/>
      <c r="CD66" s="187"/>
      <c r="CE66" s="187"/>
      <c r="CF66" s="187"/>
      <c r="CG66" s="342"/>
      <c r="CH66" s="348"/>
      <c r="CI66" s="187"/>
      <c r="CJ66" s="187"/>
      <c r="CK66" s="342"/>
      <c r="CL66" s="187"/>
      <c r="CM66" s="187"/>
      <c r="CN66" s="187"/>
      <c r="CO66" s="187"/>
      <c r="CP66" s="342"/>
      <c r="CQ66" s="187"/>
      <c r="CR66" s="187"/>
      <c r="CS66" s="187"/>
      <c r="CT66" s="187"/>
      <c r="CU66" s="187"/>
      <c r="CV66" s="187"/>
      <c r="CW66" s="342"/>
      <c r="CX66" s="187"/>
      <c r="CY66" s="187"/>
      <c r="CZ66" s="379"/>
      <c r="DA66" s="348"/>
      <c r="DB66" s="348"/>
      <c r="DC66" s="187"/>
      <c r="DD66" s="187"/>
      <c r="DE66" s="490"/>
      <c r="DF66" s="379"/>
      <c r="DG66" s="348"/>
      <c r="DH66" s="392"/>
      <c r="DI66" s="392"/>
      <c r="DJ66" s="392"/>
      <c r="DK66" s="392"/>
      <c r="DL66" s="392"/>
      <c r="DM66" s="392"/>
      <c r="DN66" s="392"/>
      <c r="DO66" s="392"/>
      <c r="DP66" s="392"/>
      <c r="DQ66" s="392"/>
      <c r="DR66" s="392"/>
      <c r="DS66" s="392"/>
      <c r="DT66" s="392"/>
      <c r="DU66" s="392"/>
      <c r="DV66" s="392"/>
      <c r="DW66" s="392"/>
      <c r="DX66" s="392"/>
      <c r="DY66" s="392"/>
      <c r="DZ66" s="392"/>
      <c r="EA66" s="392"/>
      <c r="EB66" s="392"/>
      <c r="EC66" s="392"/>
      <c r="ED66" s="392"/>
      <c r="EE66" s="392"/>
      <c r="EF66" s="392"/>
      <c r="EG66" s="392"/>
      <c r="EH66" s="392"/>
      <c r="EI66" s="392"/>
      <c r="EJ66" s="392"/>
      <c r="EK66" s="392"/>
      <c r="EL66" s="392"/>
      <c r="EM66" s="392"/>
      <c r="EN66" s="392"/>
      <c r="EO66" s="404">
        <f>IF(SUM(DH66:EN66)=0,"",SUM(DH66:EN66))</f>
      </c>
      <c r="EP66" s="374"/>
      <c r="EQ66" s="286"/>
      <c r="ER66" s="348"/>
      <c r="ET66" s="296"/>
      <c r="EV66" s="348"/>
      <c r="EW66" s="434">
        <f t="shared" si="82"/>
      </c>
      <c r="EX66" s="434">
        <f t="shared" si="82"/>
      </c>
      <c r="EY66" s="434">
        <f t="shared" si="82"/>
      </c>
      <c r="EZ66" s="434">
        <f t="shared" si="82"/>
      </c>
      <c r="FA66" s="434">
        <f t="shared" si="82"/>
      </c>
      <c r="FB66" s="434">
        <f t="shared" si="82"/>
      </c>
      <c r="FC66" s="434">
        <f t="shared" si="82"/>
      </c>
      <c r="FD66" s="434">
        <f t="shared" si="82"/>
      </c>
      <c r="FE66" s="434">
        <f t="shared" si="82"/>
      </c>
      <c r="FF66" s="434">
        <f t="shared" si="82"/>
      </c>
      <c r="FG66" s="434">
        <f t="shared" si="83"/>
      </c>
      <c r="FH66" s="434">
        <f t="shared" si="83"/>
      </c>
      <c r="FI66" s="434">
        <f t="shared" si="83"/>
      </c>
      <c r="FJ66" s="434">
        <f t="shared" si="83"/>
      </c>
      <c r="FK66" s="434">
        <f t="shared" si="83"/>
      </c>
      <c r="FL66" s="434">
        <f t="shared" si="83"/>
      </c>
      <c r="FM66" s="434">
        <f t="shared" si="83"/>
      </c>
      <c r="FN66" s="434">
        <f t="shared" si="83"/>
      </c>
      <c r="FO66" s="434">
        <f t="shared" si="83"/>
      </c>
      <c r="FP66" s="434">
        <f t="shared" si="83"/>
      </c>
      <c r="FQ66" s="434">
        <f t="shared" si="84"/>
      </c>
      <c r="FR66" s="434">
        <f t="shared" si="84"/>
      </c>
      <c r="FS66" s="434">
        <f t="shared" si="84"/>
      </c>
      <c r="FT66" s="434">
        <f t="shared" si="84"/>
      </c>
      <c r="FU66" s="434">
        <f t="shared" si="84"/>
      </c>
      <c r="FV66" s="434">
        <f t="shared" si="84"/>
      </c>
      <c r="FW66" s="434">
        <f t="shared" si="84"/>
      </c>
      <c r="FX66" s="434">
        <f t="shared" si="84"/>
      </c>
      <c r="FY66" s="434">
        <f t="shared" si="84"/>
      </c>
      <c r="FZ66" s="434">
        <f t="shared" si="84"/>
      </c>
      <c r="GA66" s="434">
        <f t="shared" si="85"/>
      </c>
      <c r="GB66" s="434">
        <f t="shared" si="85"/>
      </c>
      <c r="GC66" s="434">
        <f t="shared" si="85"/>
      </c>
      <c r="GD66" s="434">
        <f t="shared" si="85"/>
      </c>
      <c r="GE66" s="434">
        <f t="shared" si="85"/>
      </c>
      <c r="GF66" s="434">
        <f t="shared" si="85"/>
      </c>
      <c r="GG66" s="434">
        <f t="shared" si="85"/>
      </c>
      <c r="GH66" s="434">
        <f t="shared" si="85"/>
      </c>
      <c r="GI66" s="434">
        <f t="shared" si="85"/>
      </c>
      <c r="GJ66" s="434">
        <f t="shared" si="85"/>
      </c>
      <c r="GK66" s="434">
        <f t="shared" si="86"/>
      </c>
      <c r="GL66" s="434">
        <f t="shared" si="86"/>
      </c>
      <c r="GM66" s="434">
        <f t="shared" si="86"/>
      </c>
      <c r="GN66" s="434">
        <f t="shared" si="86"/>
      </c>
      <c r="GO66" s="434">
        <f t="shared" si="86"/>
      </c>
      <c r="GP66" s="434">
        <f t="shared" si="86"/>
      </c>
      <c r="GQ66" s="434">
        <f t="shared" si="86"/>
      </c>
      <c r="GR66" s="434">
        <f t="shared" si="86"/>
      </c>
      <c r="GS66" s="434">
        <f t="shared" si="86"/>
      </c>
      <c r="GT66" s="434">
        <f t="shared" si="86"/>
      </c>
      <c r="GU66" s="434">
        <f t="shared" si="87"/>
      </c>
      <c r="GV66" s="434">
        <f t="shared" si="87"/>
      </c>
      <c r="GW66" s="434">
        <f t="shared" si="87"/>
      </c>
      <c r="GX66" s="434">
        <f t="shared" si="87"/>
      </c>
      <c r="GY66" s="434">
        <f t="shared" si="87"/>
      </c>
      <c r="GZ66" s="434">
        <f t="shared" si="87"/>
      </c>
      <c r="HA66" s="434">
        <f t="shared" si="87"/>
      </c>
      <c r="HB66" s="434">
        <f t="shared" si="87"/>
      </c>
      <c r="HC66" s="434">
        <f t="shared" si="87"/>
      </c>
    </row>
    <row r="67" spans="4:211" ht="12.75">
      <c r="D67" s="553"/>
      <c r="E67" s="369"/>
      <c r="F67" s="369"/>
      <c r="G67" s="553"/>
      <c r="H67" s="553"/>
      <c r="I67" s="553"/>
      <c r="J67" s="296"/>
      <c r="K67" s="369"/>
      <c r="L67" s="369"/>
      <c r="M67" s="296"/>
      <c r="N67" s="296"/>
      <c r="O67" s="369"/>
      <c r="P67" s="369"/>
      <c r="Q67" s="371"/>
      <c r="R67" s="371"/>
      <c r="S67" s="371"/>
      <c r="T67" s="369"/>
      <c r="U67" s="371"/>
      <c r="V67" s="296"/>
      <c r="W67" s="296"/>
      <c r="X67" s="296"/>
      <c r="Y67" s="296"/>
      <c r="Z67" s="296"/>
      <c r="AA67" s="296"/>
      <c r="AB67" s="369"/>
      <c r="AC67" s="296"/>
      <c r="AD67" s="296"/>
      <c r="AE67" s="296"/>
      <c r="AF67" s="296"/>
      <c r="AG67" s="296"/>
      <c r="AH67" s="296"/>
      <c r="AI67" s="296"/>
      <c r="AJ67" s="296"/>
      <c r="AK67" s="296"/>
      <c r="AL67" s="296"/>
      <c r="AM67" s="296"/>
      <c r="AN67" s="296"/>
      <c r="AO67" s="296"/>
      <c r="AP67" s="296"/>
      <c r="AQ67" s="296"/>
      <c r="AR67" s="296"/>
      <c r="AS67" s="296"/>
      <c r="AT67" s="296"/>
      <c r="AU67" s="296"/>
      <c r="AV67" s="369"/>
      <c r="AW67" s="296"/>
      <c r="AX67" s="296"/>
      <c r="AY67" s="296"/>
      <c r="AZ67" s="296"/>
      <c r="BA67" s="296"/>
      <c r="BB67" s="296"/>
      <c r="BC67" s="296"/>
      <c r="BD67" s="296"/>
      <c r="BE67" s="296"/>
      <c r="BF67" s="369"/>
      <c r="BG67" s="296"/>
      <c r="BH67" s="296"/>
      <c r="BI67" s="296"/>
      <c r="BJ67" s="296"/>
      <c r="BK67" s="296"/>
      <c r="BL67" s="296"/>
      <c r="BM67" s="296"/>
      <c r="BN67" s="296"/>
      <c r="BO67" s="296"/>
      <c r="BP67" s="296"/>
      <c r="BQ67" s="296"/>
      <c r="BR67" s="296"/>
      <c r="BS67" s="296"/>
      <c r="BT67" s="296"/>
      <c r="BU67" s="369"/>
      <c r="BV67" s="296"/>
      <c r="BW67" s="296"/>
      <c r="BX67" s="296"/>
      <c r="BY67" s="296"/>
      <c r="BZ67" s="369"/>
      <c r="CA67" s="296"/>
      <c r="CB67" s="296"/>
      <c r="CC67" s="296"/>
      <c r="CD67" s="296"/>
      <c r="CE67" s="296"/>
      <c r="CF67" s="296"/>
      <c r="CG67" s="296"/>
      <c r="CH67" s="369"/>
      <c r="CI67" s="296"/>
      <c r="CJ67" s="296"/>
      <c r="CK67" s="296"/>
      <c r="CL67" s="296"/>
      <c r="CM67" s="296"/>
      <c r="CN67" s="296"/>
      <c r="CO67" s="296"/>
      <c r="CP67" s="296"/>
      <c r="CQ67" s="296"/>
      <c r="CR67" s="296"/>
      <c r="CS67" s="296"/>
      <c r="CT67" s="296"/>
      <c r="CU67" s="296"/>
      <c r="CV67" s="296"/>
      <c r="CW67" s="296"/>
      <c r="CX67" s="296"/>
      <c r="CY67" s="296"/>
      <c r="CZ67" s="296"/>
      <c r="DA67" s="369"/>
      <c r="DB67" s="369"/>
      <c r="DC67" s="296"/>
      <c r="DD67" s="296"/>
      <c r="DE67" s="296"/>
      <c r="DF67" s="296"/>
      <c r="DG67" s="369"/>
      <c r="DH67" s="296"/>
      <c r="DI67" s="296"/>
      <c r="DJ67" s="296"/>
      <c r="DK67" s="296"/>
      <c r="DL67" s="296"/>
      <c r="DM67" s="296"/>
      <c r="DN67" s="296"/>
      <c r="DO67" s="296"/>
      <c r="DP67" s="296"/>
      <c r="DQ67" s="296"/>
      <c r="DR67" s="296"/>
      <c r="DS67" s="296"/>
      <c r="DT67" s="296"/>
      <c r="DU67" s="296"/>
      <c r="DV67" s="296"/>
      <c r="DW67" s="296"/>
      <c r="DX67" s="296"/>
      <c r="DY67" s="296"/>
      <c r="DZ67" s="296"/>
      <c r="EA67" s="296"/>
      <c r="EB67" s="296"/>
      <c r="EC67" s="296"/>
      <c r="ED67" s="296"/>
      <c r="EE67" s="296"/>
      <c r="EF67" s="296"/>
      <c r="EG67" s="296"/>
      <c r="EH67" s="296"/>
      <c r="EI67" s="296"/>
      <c r="EJ67" s="296"/>
      <c r="EK67" s="296"/>
      <c r="EL67" s="296"/>
      <c r="EM67" s="296"/>
      <c r="EN67" s="296"/>
      <c r="EO67" s="296"/>
      <c r="EP67" s="296"/>
      <c r="EQ67" s="296"/>
      <c r="ER67" s="369"/>
      <c r="ET67" s="296"/>
      <c r="EV67" s="369"/>
      <c r="EW67" s="296"/>
      <c r="EX67" s="296"/>
      <c r="EY67" s="296"/>
      <c r="EZ67" s="296"/>
      <c r="FA67" s="296"/>
      <c r="FB67" s="296"/>
      <c r="FC67" s="296"/>
      <c r="FD67" s="296"/>
      <c r="FE67" s="296"/>
      <c r="FF67" s="296"/>
      <c r="FG67" s="296"/>
      <c r="FH67" s="296"/>
      <c r="FI67" s="296"/>
      <c r="FJ67" s="296"/>
      <c r="FK67" s="296"/>
      <c r="FL67" s="296"/>
      <c r="FM67" s="296"/>
      <c r="FN67" s="296"/>
      <c r="FO67" s="296"/>
      <c r="FP67" s="369"/>
      <c r="FQ67" s="296"/>
      <c r="FR67" s="296"/>
      <c r="FS67" s="296"/>
      <c r="FT67" s="296"/>
      <c r="FU67" s="296"/>
      <c r="FV67" s="296"/>
      <c r="FW67" s="296"/>
      <c r="FX67" s="296"/>
      <c r="FY67" s="296"/>
      <c r="FZ67" s="369"/>
      <c r="GA67" s="296"/>
      <c r="GB67" s="296"/>
      <c r="GC67" s="296"/>
      <c r="GD67" s="296"/>
      <c r="GE67" s="296"/>
      <c r="GF67" s="296"/>
      <c r="GG67" s="296"/>
      <c r="GH67" s="296"/>
      <c r="GI67" s="296"/>
      <c r="GJ67" s="296"/>
      <c r="GK67" s="296"/>
      <c r="GL67" s="296"/>
      <c r="GM67" s="296"/>
      <c r="GN67" s="296"/>
      <c r="GO67" s="369"/>
      <c r="GP67" s="296"/>
      <c r="GQ67" s="296"/>
      <c r="GR67" s="296"/>
      <c r="GS67" s="296"/>
      <c r="GT67" s="369"/>
      <c r="GU67" s="296"/>
      <c r="GV67" s="296"/>
      <c r="GW67" s="296"/>
      <c r="GX67" s="296"/>
      <c r="GY67" s="296"/>
      <c r="GZ67" s="296"/>
      <c r="HA67" s="296"/>
      <c r="HB67" s="369"/>
      <c r="HC67" s="296"/>
    </row>
    <row r="68" ht="12.75">
      <c r="ET68" s="296"/>
    </row>
    <row r="69" ht="12.75">
      <c r="ET69" s="296"/>
    </row>
    <row r="94" spans="62:65" ht="12.75">
      <c r="BJ94" s="288">
        <f>9/34</f>
        <v>0.2647058823529412</v>
      </c>
      <c r="BK94" s="488" t="s">
        <v>646</v>
      </c>
      <c r="BL94" s="288">
        <v>0.25</v>
      </c>
      <c r="BM94" s="288">
        <v>0.25</v>
      </c>
    </row>
    <row r="96" spans="62:65" ht="12.75">
      <c r="BJ96" s="288">
        <v>0.5</v>
      </c>
      <c r="BK96" s="488" t="s">
        <v>646</v>
      </c>
      <c r="BL96" s="288">
        <f>0.75/2</f>
        <v>0.375</v>
      </c>
      <c r="BM96" s="288">
        <f>0.75/2</f>
        <v>0.375</v>
      </c>
    </row>
    <row r="97" spans="62:64" ht="12.75">
      <c r="BJ97" s="288">
        <v>0.5</v>
      </c>
      <c r="BK97" s="288" t="s">
        <v>647</v>
      </c>
      <c r="BL97" s="288">
        <f>0.75/2</f>
        <v>0.375</v>
      </c>
    </row>
    <row r="99" spans="64:66" ht="12.75">
      <c r="BL99" s="288">
        <f>SUM(BL94:BL98)</f>
        <v>1</v>
      </c>
      <c r="BM99" s="288">
        <f>SUM(BM94:BM98)</f>
        <v>0.625</v>
      </c>
      <c r="BN99" s="288">
        <f>1-BM99</f>
        <v>0.375</v>
      </c>
    </row>
  </sheetData>
  <mergeCells count="17">
    <mergeCell ref="GP8:GS8"/>
    <mergeCell ref="GU8:HA8"/>
    <mergeCell ref="D8:E8"/>
    <mergeCell ref="EW8:FO8"/>
    <mergeCell ref="FQ8:FY8"/>
    <mergeCell ref="GA8:GN8"/>
    <mergeCell ref="Q8:S8"/>
    <mergeCell ref="G8:O8"/>
    <mergeCell ref="U8:AA8"/>
    <mergeCell ref="AC8:AU8"/>
    <mergeCell ref="CI8:CZ8"/>
    <mergeCell ref="DC8:DF8"/>
    <mergeCell ref="DH8:EQ8"/>
    <mergeCell ref="AW8:BE8"/>
    <mergeCell ref="BG8:BT8"/>
    <mergeCell ref="BV8:BY8"/>
    <mergeCell ref="CA8:CG8"/>
  </mergeCells>
  <printOptions/>
  <pageMargins left="0.25" right="0.25" top="0.25" bottom="0.25" header="0.25" footer="0.25"/>
  <pageSetup fitToHeight="3" fitToWidth="5" horizontalDpi="600" verticalDpi="600" orientation="landscape" scale="78" r:id="rId1"/>
  <colBreaks count="1" manualBreakCount="1">
    <brk id="16" max="65535" man="1"/>
  </colBreaks>
</worksheet>
</file>

<file path=xl/worksheets/sheet5.xml><?xml version="1.0" encoding="utf-8"?>
<worksheet xmlns="http://schemas.openxmlformats.org/spreadsheetml/2006/main" xmlns:r="http://schemas.openxmlformats.org/officeDocument/2006/relationships">
  <sheetPr>
    <tabColor indexed="50"/>
  </sheetPr>
  <dimension ref="A2:G26"/>
  <sheetViews>
    <sheetView workbookViewId="0" topLeftCell="A1">
      <selection activeCell="C3" sqref="C3"/>
    </sheetView>
  </sheetViews>
  <sheetFormatPr defaultColWidth="9.140625" defaultRowHeight="12.75"/>
  <cols>
    <col min="1" max="1" width="3.8515625" style="524" customWidth="1"/>
    <col min="2" max="3" width="9.140625" style="6" customWidth="1"/>
    <col min="4" max="4" width="8.421875" style="6" customWidth="1"/>
    <col min="5" max="5" width="32.57421875" style="6" customWidth="1"/>
    <col min="6" max="6" width="21.00390625" style="6" customWidth="1"/>
    <col min="7" max="7" width="37.28125" style="6" customWidth="1"/>
    <col min="8" max="16384" width="9.140625" style="524" customWidth="1"/>
  </cols>
  <sheetData>
    <row r="2" ht="20.25">
      <c r="B2" s="603" t="s">
        <v>907</v>
      </c>
    </row>
    <row r="4" spans="2:7" ht="18">
      <c r="B4" s="525" t="s">
        <v>747</v>
      </c>
      <c r="C4" s="525" t="s">
        <v>748</v>
      </c>
      <c r="D4" s="526" t="s">
        <v>749</v>
      </c>
      <c r="E4" s="525" t="s">
        <v>750</v>
      </c>
      <c r="F4" s="525" t="s">
        <v>467</v>
      </c>
      <c r="G4" s="525" t="s">
        <v>751</v>
      </c>
    </row>
    <row r="5" spans="1:7" ht="25.5">
      <c r="A5" s="596"/>
      <c r="B5" s="528">
        <v>0.3958333333333333</v>
      </c>
      <c r="C5" s="594">
        <f>+B5+(D5/24/60)</f>
        <v>0.40625</v>
      </c>
      <c r="D5" s="597">
        <v>15</v>
      </c>
      <c r="E5" s="598" t="s">
        <v>753</v>
      </c>
      <c r="F5" s="600" t="s">
        <v>832</v>
      </c>
      <c r="G5" s="590" t="s">
        <v>752</v>
      </c>
    </row>
    <row r="6" spans="1:7" ht="25.5">
      <c r="A6" s="596"/>
      <c r="B6" s="595">
        <f aca="true" t="shared" si="0" ref="B6:B11">+C5</f>
        <v>0.40625</v>
      </c>
      <c r="C6" s="594">
        <f aca="true" t="shared" si="1" ref="C6:C11">+B6+(D6/24/60)</f>
        <v>0.4340277777777778</v>
      </c>
      <c r="D6" s="597">
        <v>40</v>
      </c>
      <c r="E6" s="598" t="s">
        <v>885</v>
      </c>
      <c r="F6" s="598" t="s">
        <v>754</v>
      </c>
      <c r="G6" s="590" t="s">
        <v>894</v>
      </c>
    </row>
    <row r="7" spans="1:7" ht="25.5">
      <c r="A7" s="596"/>
      <c r="B7" s="595">
        <f t="shared" si="0"/>
        <v>0.4340277777777778</v>
      </c>
      <c r="C7" s="594">
        <f t="shared" si="1"/>
        <v>0.4444444444444445</v>
      </c>
      <c r="D7" s="597">
        <v>15</v>
      </c>
      <c r="E7" s="598" t="s">
        <v>890</v>
      </c>
      <c r="F7" s="598" t="s">
        <v>898</v>
      </c>
      <c r="G7" s="590" t="s">
        <v>889</v>
      </c>
    </row>
    <row r="8" spans="1:7" ht="25.5">
      <c r="A8" s="596"/>
      <c r="B8" s="595">
        <f t="shared" si="0"/>
        <v>0.4444444444444445</v>
      </c>
      <c r="C8" s="594">
        <f t="shared" si="1"/>
        <v>0.45486111111111116</v>
      </c>
      <c r="D8" s="597">
        <v>15</v>
      </c>
      <c r="E8" s="602" t="s">
        <v>755</v>
      </c>
      <c r="F8" s="599"/>
      <c r="G8" s="591"/>
    </row>
    <row r="9" spans="1:7" ht="25.5">
      <c r="A9" s="596"/>
      <c r="B9" s="595">
        <f t="shared" si="0"/>
        <v>0.45486111111111116</v>
      </c>
      <c r="C9" s="594">
        <f t="shared" si="1"/>
        <v>0.46527777777777785</v>
      </c>
      <c r="D9" s="597">
        <v>15</v>
      </c>
      <c r="E9" s="598" t="s">
        <v>392</v>
      </c>
      <c r="F9" s="598" t="s">
        <v>899</v>
      </c>
      <c r="G9" s="590" t="s">
        <v>897</v>
      </c>
    </row>
    <row r="10" spans="1:7" ht="25.5">
      <c r="A10" s="596"/>
      <c r="B10" s="595">
        <f t="shared" si="0"/>
        <v>0.46527777777777785</v>
      </c>
      <c r="C10" s="594">
        <f t="shared" si="1"/>
        <v>0.47569444444444453</v>
      </c>
      <c r="D10" s="597">
        <v>15</v>
      </c>
      <c r="E10" s="600" t="s">
        <v>906</v>
      </c>
      <c r="F10" s="598" t="s">
        <v>900</v>
      </c>
      <c r="G10" s="590" t="s">
        <v>869</v>
      </c>
    </row>
    <row r="11" spans="1:7" ht="25.5">
      <c r="A11" s="596"/>
      <c r="B11" s="595">
        <f t="shared" si="0"/>
        <v>0.47569444444444453</v>
      </c>
      <c r="C11" s="594">
        <f t="shared" si="1"/>
        <v>0.5034722222222223</v>
      </c>
      <c r="D11" s="597">
        <v>40</v>
      </c>
      <c r="E11" s="598" t="s">
        <v>887</v>
      </c>
      <c r="F11" s="598" t="s">
        <v>245</v>
      </c>
      <c r="G11" s="590" t="s">
        <v>893</v>
      </c>
    </row>
    <row r="12" spans="1:7" ht="25.5">
      <c r="A12" s="596"/>
      <c r="B12" s="595">
        <f aca="true" t="shared" si="2" ref="B12:B22">+C11</f>
        <v>0.5034722222222223</v>
      </c>
      <c r="C12" s="594">
        <f aca="true" t="shared" si="3" ref="C12:C22">+B12+(D12/24/60)</f>
        <v>0.5208333333333335</v>
      </c>
      <c r="D12" s="597">
        <v>25</v>
      </c>
      <c r="E12" s="602" t="s">
        <v>757</v>
      </c>
      <c r="F12" s="599"/>
      <c r="G12" s="591"/>
    </row>
    <row r="13" spans="1:7" ht="25.5">
      <c r="A13" s="596"/>
      <c r="B13" s="595">
        <f t="shared" si="2"/>
        <v>0.5208333333333335</v>
      </c>
      <c r="C13" s="594">
        <f t="shared" si="3"/>
        <v>0.5347222222222223</v>
      </c>
      <c r="D13" s="597">
        <v>20</v>
      </c>
      <c r="E13" s="600" t="s">
        <v>697</v>
      </c>
      <c r="F13" s="600" t="s">
        <v>901</v>
      </c>
      <c r="G13" s="592" t="s">
        <v>895</v>
      </c>
    </row>
    <row r="14" spans="1:7" ht="25.5">
      <c r="A14" s="596"/>
      <c r="B14" s="595">
        <f t="shared" si="2"/>
        <v>0.5347222222222223</v>
      </c>
      <c r="C14" s="594">
        <f t="shared" si="3"/>
        <v>0.545138888888889</v>
      </c>
      <c r="D14" s="597">
        <v>15</v>
      </c>
      <c r="E14" s="600" t="s">
        <v>25</v>
      </c>
      <c r="F14" s="600" t="s">
        <v>24</v>
      </c>
      <c r="G14" s="592" t="s">
        <v>896</v>
      </c>
    </row>
    <row r="15" spans="1:7" ht="25.5">
      <c r="A15" s="596"/>
      <c r="B15" s="595">
        <f t="shared" si="2"/>
        <v>0.545138888888889</v>
      </c>
      <c r="C15" s="594">
        <f t="shared" si="3"/>
        <v>0.5555555555555556</v>
      </c>
      <c r="D15" s="597">
        <v>15</v>
      </c>
      <c r="E15" s="600" t="s">
        <v>675</v>
      </c>
      <c r="F15" s="600" t="s">
        <v>218</v>
      </c>
      <c r="G15" s="592" t="s">
        <v>836</v>
      </c>
    </row>
    <row r="16" spans="1:7" ht="25.5">
      <c r="A16" s="596"/>
      <c r="B16" s="595">
        <f t="shared" si="2"/>
        <v>0.5555555555555556</v>
      </c>
      <c r="C16" s="594">
        <f t="shared" si="3"/>
        <v>0.5659722222222222</v>
      </c>
      <c r="D16" s="597">
        <v>15</v>
      </c>
      <c r="E16" s="598" t="s">
        <v>415</v>
      </c>
      <c r="F16" s="600" t="s">
        <v>902</v>
      </c>
      <c r="G16" s="593" t="s">
        <v>835</v>
      </c>
    </row>
    <row r="17" spans="1:7" ht="25.5">
      <c r="A17" s="596"/>
      <c r="B17" s="595">
        <f t="shared" si="2"/>
        <v>0.5659722222222222</v>
      </c>
      <c r="C17" s="594">
        <f t="shared" si="3"/>
        <v>0.5763888888888888</v>
      </c>
      <c r="D17" s="597">
        <v>15</v>
      </c>
      <c r="E17" s="602" t="s">
        <v>755</v>
      </c>
      <c r="F17" s="600"/>
      <c r="G17" s="592"/>
    </row>
    <row r="18" spans="1:7" ht="25.5">
      <c r="A18" s="596"/>
      <c r="B18" s="595">
        <f t="shared" si="2"/>
        <v>0.5763888888888888</v>
      </c>
      <c r="C18" s="594">
        <f t="shared" si="3"/>
        <v>0.5868055555555555</v>
      </c>
      <c r="D18" s="597">
        <v>15</v>
      </c>
      <c r="E18" s="600" t="s">
        <v>888</v>
      </c>
      <c r="F18" s="600" t="s">
        <v>903</v>
      </c>
      <c r="G18" s="592" t="s">
        <v>474</v>
      </c>
    </row>
    <row r="19" spans="1:7" ht="25.5">
      <c r="A19" s="596"/>
      <c r="B19" s="595">
        <f t="shared" si="2"/>
        <v>0.5868055555555555</v>
      </c>
      <c r="C19" s="594">
        <f t="shared" si="3"/>
        <v>0.5972222222222221</v>
      </c>
      <c r="D19" s="597">
        <v>15</v>
      </c>
      <c r="E19" s="600" t="s">
        <v>730</v>
      </c>
      <c r="F19" s="598" t="s">
        <v>904</v>
      </c>
      <c r="G19" s="590" t="s">
        <v>837</v>
      </c>
    </row>
    <row r="20" spans="1:7" ht="25.5">
      <c r="A20" s="596"/>
      <c r="B20" s="595">
        <f t="shared" si="2"/>
        <v>0.5972222222222221</v>
      </c>
      <c r="C20" s="594">
        <f t="shared" si="3"/>
        <v>0.6076388888888887</v>
      </c>
      <c r="D20" s="597">
        <v>15</v>
      </c>
      <c r="E20" s="601" t="s">
        <v>14</v>
      </c>
      <c r="F20" s="598" t="s">
        <v>756</v>
      </c>
      <c r="G20" s="590" t="s">
        <v>839</v>
      </c>
    </row>
    <row r="21" spans="1:7" ht="25.5">
      <c r="A21" s="596"/>
      <c r="B21" s="595">
        <f t="shared" si="2"/>
        <v>0.6076388888888887</v>
      </c>
      <c r="C21" s="594">
        <f t="shared" si="3"/>
        <v>0.6145833333333331</v>
      </c>
      <c r="D21" s="597">
        <v>10</v>
      </c>
      <c r="E21" s="598" t="s">
        <v>886</v>
      </c>
      <c r="F21" s="600" t="s">
        <v>905</v>
      </c>
      <c r="G21" s="590" t="s">
        <v>833</v>
      </c>
    </row>
    <row r="22" spans="1:7" ht="25.5">
      <c r="A22" s="596"/>
      <c r="B22" s="595">
        <f t="shared" si="2"/>
        <v>0.6145833333333331</v>
      </c>
      <c r="C22" s="594">
        <f t="shared" si="3"/>
        <v>0.6249999999999998</v>
      </c>
      <c r="D22" s="597">
        <v>15</v>
      </c>
      <c r="E22" s="598" t="s">
        <v>891</v>
      </c>
      <c r="F22" s="600" t="s">
        <v>832</v>
      </c>
      <c r="G22" s="590" t="s">
        <v>892</v>
      </c>
    </row>
    <row r="23" spans="2:7" ht="14.25">
      <c r="B23" s="520"/>
      <c r="C23" s="519"/>
      <c r="D23" s="529"/>
      <c r="E23" s="589"/>
      <c r="F23" s="530"/>
      <c r="G23" s="531"/>
    </row>
    <row r="26" spans="5:7" ht="14.25">
      <c r="E26" s="530" t="s">
        <v>838</v>
      </c>
      <c r="F26" s="530" t="s">
        <v>178</v>
      </c>
      <c r="G26" s="532" t="s">
        <v>758</v>
      </c>
    </row>
  </sheetData>
  <printOptions/>
  <pageMargins left="0.32" right="0.25" top="1" bottom="1" header="0.5" footer="0.5"/>
  <pageSetup horizontalDpi="600" verticalDpi="600" orientation="portrait" scale="71" r:id="rId1"/>
</worksheet>
</file>

<file path=xl/worksheets/sheet6.xml><?xml version="1.0" encoding="utf-8"?>
<worksheet xmlns="http://schemas.openxmlformats.org/spreadsheetml/2006/main" xmlns:r="http://schemas.openxmlformats.org/officeDocument/2006/relationships">
  <sheetPr>
    <tabColor indexed="47"/>
    <pageSetUpPr fitToPage="1"/>
  </sheetPr>
  <dimension ref="A2:CE104"/>
  <sheetViews>
    <sheetView zoomScale="130" zoomScaleNormal="130" zoomScaleSheetLayoutView="100" workbookViewId="0" topLeftCell="A1">
      <pane xSplit="5805" ySplit="5085" topLeftCell="J19" activePane="bottomRight" state="split"/>
      <selection pane="topLeft" activeCell="A1" sqref="A1"/>
      <selection pane="topRight" activeCell="X5" sqref="X5"/>
      <selection pane="bottomLeft" activeCell="E49" sqref="E49"/>
      <selection pane="bottomRight" activeCell="L23" sqref="L23"/>
    </sheetView>
  </sheetViews>
  <sheetFormatPr defaultColWidth="9.140625" defaultRowHeight="12.75"/>
  <cols>
    <col min="1" max="1" width="9.140625" style="1" customWidth="1"/>
    <col min="2" max="2" width="12.8515625" style="2" customWidth="1"/>
    <col min="3" max="3" width="4.57421875" style="1" customWidth="1"/>
    <col min="4" max="4" width="3.28125" style="1" customWidth="1"/>
    <col min="5" max="5" width="5.57421875" style="1" customWidth="1"/>
    <col min="6" max="6" width="3.28125" style="1" customWidth="1"/>
    <col min="7" max="7" width="27.28125" style="1" customWidth="1"/>
    <col min="8" max="8" width="3.8515625" style="1" customWidth="1"/>
    <col min="9" max="9" width="14.8515625" style="1" customWidth="1"/>
    <col min="10" max="10" width="10.140625" style="1" customWidth="1"/>
    <col min="11" max="11" width="27.8515625" style="2" customWidth="1"/>
    <col min="12" max="12" width="7.7109375" style="0" customWidth="1"/>
    <col min="13" max="14" width="9.140625" style="1" customWidth="1"/>
    <col min="15" max="15" width="9.140625" style="143" customWidth="1"/>
    <col min="16" max="16" width="4.57421875" style="1" customWidth="1"/>
    <col min="17" max="20" width="5.7109375" style="1" customWidth="1"/>
    <col min="21" max="21" width="10.140625" style="1" customWidth="1"/>
    <col min="22" max="29" width="6.140625" style="1" customWidth="1"/>
    <col min="30" max="30" width="12.140625" style="1" customWidth="1"/>
    <col min="31" max="31" width="4.28125" style="1" customWidth="1"/>
    <col min="32" max="32" width="8.28125" style="1" customWidth="1"/>
    <col min="33" max="33" width="10.7109375" style="1" customWidth="1"/>
    <col min="34" max="34" width="7.00390625" style="1" customWidth="1"/>
    <col min="35" max="35" width="6.140625" style="1" customWidth="1"/>
    <col min="36" max="36" width="10.00390625" style="1" customWidth="1"/>
    <col min="37" max="37" width="10.28125" style="1" customWidth="1"/>
    <col min="38" max="38" width="6.140625" style="1" customWidth="1"/>
    <col min="39" max="39" width="11.28125" style="1" customWidth="1"/>
    <col min="40" max="40" width="23.00390625" style="1" customWidth="1"/>
    <col min="41" max="41" width="12.140625" style="1" customWidth="1"/>
    <col min="42" max="42" width="6.140625" style="1" customWidth="1"/>
    <col min="43" max="43" width="4.28125" style="1" customWidth="1"/>
    <col min="44" max="44" width="10.8515625" style="1" customWidth="1"/>
    <col min="45" max="45" width="3.57421875" style="1" customWidth="1"/>
    <col min="46" max="46" width="4.421875" style="1" customWidth="1"/>
    <col min="47" max="47" width="10.57421875" style="1" customWidth="1"/>
    <col min="48" max="66" width="3.140625" style="1" customWidth="1"/>
    <col min="67" max="67" width="9.421875" style="1" customWidth="1"/>
    <col min="68" max="69" width="9.140625" style="1" customWidth="1"/>
    <col min="70" max="70" width="5.57421875" style="1" customWidth="1"/>
    <col min="71" max="73" width="5.7109375" style="1" customWidth="1"/>
    <col min="74" max="74" width="3.421875" style="1" customWidth="1"/>
    <col min="75" max="82" width="6.140625" style="1" customWidth="1"/>
    <col min="83" max="83" width="12.140625" style="1" customWidth="1"/>
    <col min="84" max="16384" width="9.140625" style="1" customWidth="1"/>
  </cols>
  <sheetData>
    <row r="1" ht="13.5" thickBot="1"/>
    <row r="2" spans="3:82" ht="13.5" thickTop="1">
      <c r="C2" s="250" t="s">
        <v>383</v>
      </c>
      <c r="AV2" s="102">
        <f aca="true" t="shared" si="0" ref="AV2:BN2">RANK(AV3,$AV3:$BN3,)</f>
        <v>2</v>
      </c>
      <c r="AW2" s="103">
        <f t="shared" si="0"/>
        <v>1</v>
      </c>
      <c r="AX2" s="103">
        <f t="shared" si="0"/>
        <v>11</v>
      </c>
      <c r="AY2" s="103">
        <f t="shared" si="0"/>
        <v>14</v>
      </c>
      <c r="AZ2" s="103">
        <f t="shared" si="0"/>
        <v>3</v>
      </c>
      <c r="BA2" s="103">
        <f t="shared" si="0"/>
        <v>10</v>
      </c>
      <c r="BB2" s="103">
        <f t="shared" si="0"/>
        <v>19</v>
      </c>
      <c r="BC2" s="103">
        <f t="shared" si="0"/>
        <v>5</v>
      </c>
      <c r="BD2" s="103">
        <f t="shared" si="0"/>
        <v>11</v>
      </c>
      <c r="BE2" s="103">
        <f t="shared" si="0"/>
        <v>9</v>
      </c>
      <c r="BF2" s="103">
        <f t="shared" si="0"/>
        <v>16</v>
      </c>
      <c r="BG2" s="103">
        <f t="shared" si="0"/>
        <v>3</v>
      </c>
      <c r="BH2" s="103">
        <f t="shared" si="0"/>
        <v>7</v>
      </c>
      <c r="BI2" s="103">
        <f t="shared" si="0"/>
        <v>16</v>
      </c>
      <c r="BJ2" s="103">
        <f t="shared" si="0"/>
        <v>14</v>
      </c>
      <c r="BK2" s="103">
        <f t="shared" si="0"/>
        <v>18</v>
      </c>
      <c r="BL2" s="103">
        <f t="shared" si="0"/>
        <v>13</v>
      </c>
      <c r="BM2" s="103">
        <f t="shared" si="0"/>
        <v>6</v>
      </c>
      <c r="BN2" s="104">
        <f t="shared" si="0"/>
        <v>7</v>
      </c>
      <c r="BR2" s="151">
        <f>RANK(BR3,$BR3:$BU3,)</f>
        <v>4</v>
      </c>
      <c r="BS2" s="151">
        <f>RANK(BS3,$BR3:$BU3,)</f>
        <v>1</v>
      </c>
      <c r="BT2" s="151">
        <f>RANK(BT3,$BR3:$BU3,)</f>
        <v>2</v>
      </c>
      <c r="BU2" s="151">
        <f>RANK(BU3,$BR3:$BU3,)</f>
        <v>3</v>
      </c>
      <c r="BW2" s="150">
        <f>RANK(BW3,$BW3:$CD3,)</f>
        <v>3</v>
      </c>
      <c r="BX2" s="150">
        <f aca="true" t="shared" si="1" ref="BX2:CD2">RANK(BX3,$BW3:$CD3,)</f>
        <v>6</v>
      </c>
      <c r="BY2" s="150">
        <f t="shared" si="1"/>
        <v>1</v>
      </c>
      <c r="BZ2" s="150">
        <f t="shared" si="1"/>
        <v>5</v>
      </c>
      <c r="CA2" s="150">
        <f t="shared" si="1"/>
        <v>7</v>
      </c>
      <c r="CB2" s="150">
        <f t="shared" si="1"/>
        <v>4</v>
      </c>
      <c r="CC2" s="150">
        <f t="shared" si="1"/>
        <v>8</v>
      </c>
      <c r="CD2" s="150">
        <f t="shared" si="1"/>
        <v>2</v>
      </c>
    </row>
    <row r="3" spans="2:82" ht="12.75">
      <c r="B3" s="4" t="s">
        <v>23</v>
      </c>
      <c r="C3" s="3"/>
      <c r="D3" s="3">
        <f>SUM(D5:D54)</f>
        <v>37</v>
      </c>
      <c r="E3" s="3">
        <f>SUM(E5:E54)</f>
        <v>117</v>
      </c>
      <c r="F3" s="3">
        <f>SUM(F5:F54)</f>
        <v>11</v>
      </c>
      <c r="H3" s="3">
        <f>SUM(H5:H54)</f>
        <v>185</v>
      </c>
      <c r="L3" s="5">
        <f>SUM(L5:L54)</f>
        <v>31969</v>
      </c>
      <c r="M3" s="5">
        <f>SUM(M5:M54)</f>
        <v>1019.5</v>
      </c>
      <c r="N3" s="5">
        <f>SUM(N5:N54)</f>
        <v>1366.3000000000002</v>
      </c>
      <c r="O3" s="158"/>
      <c r="P3" s="56">
        <f>AVERAGE(P5:P54)</f>
        <v>0.07689215780137189</v>
      </c>
      <c r="Q3" s="56">
        <f>AVERAGE(Q5:Q54)</f>
        <v>0.2966666666666667</v>
      </c>
      <c r="R3" s="56">
        <f>AVERAGE(R5:R54)</f>
        <v>0.7695454545454545</v>
      </c>
      <c r="S3" s="56">
        <f>AVERAGE(S5:S54)</f>
        <v>0.9</v>
      </c>
      <c r="T3" s="56">
        <f>AVERAGE(T5:T54)</f>
        <v>0.3305263157894736</v>
      </c>
      <c r="V3" s="56">
        <f aca="true" t="shared" si="2" ref="V3:AC3">AVERAGE(V5:V54)</f>
        <v>0.78</v>
      </c>
      <c r="W3" s="56">
        <f t="shared" si="2"/>
        <v>0.5866666666666668</v>
      </c>
      <c r="X3" s="56">
        <f t="shared" si="2"/>
        <v>0.7321428571428571</v>
      </c>
      <c r="Y3" s="56">
        <f t="shared" si="2"/>
        <v>0.5125</v>
      </c>
      <c r="Z3" s="56">
        <f t="shared" si="2"/>
        <v>0.575</v>
      </c>
      <c r="AA3" s="56">
        <f t="shared" si="2"/>
        <v>1</v>
      </c>
      <c r="AB3" s="56" t="e">
        <f t="shared" si="2"/>
        <v>#DIV/0!</v>
      </c>
      <c r="AC3" s="56">
        <f t="shared" si="2"/>
        <v>0.615</v>
      </c>
      <c r="AE3" s="3">
        <f>SUM(AE5:AE54)</f>
        <v>24</v>
      </c>
      <c r="AG3" s="3">
        <f>SUM(AG5:AG54)</f>
        <v>0</v>
      </c>
      <c r="AI3" s="56">
        <f>AVERAGE(AI5:AI54)</f>
        <v>0.6083333333333333</v>
      </c>
      <c r="AJ3" s="3">
        <f>SUM(AJ5:AJ54)</f>
        <v>0</v>
      </c>
      <c r="AL3" s="56">
        <f>AVERAGE(AL5:AL54)</f>
        <v>0.1476923076923077</v>
      </c>
      <c r="AM3" s="3"/>
      <c r="AN3" s="3"/>
      <c r="AP3" s="3">
        <f>SUM(AP5:AP54)</f>
        <v>6</v>
      </c>
      <c r="AQ3" s="3">
        <f>SUM(AQ5:AQ54)</f>
        <v>10</v>
      </c>
      <c r="AS3" s="3">
        <f>SUM(AS5:AS54)</f>
        <v>10</v>
      </c>
      <c r="AT3" s="3">
        <f>SUM(AT5:AT54)</f>
        <v>92</v>
      </c>
      <c r="AV3" s="105">
        <f aca="true" t="shared" si="3" ref="AV3:BN3">SUM(AV5:AV54)</f>
        <v>17</v>
      </c>
      <c r="AW3" s="106">
        <f t="shared" si="3"/>
        <v>18</v>
      </c>
      <c r="AX3" s="106">
        <f t="shared" si="3"/>
        <v>9</v>
      </c>
      <c r="AY3" s="106">
        <f t="shared" si="3"/>
        <v>7</v>
      </c>
      <c r="AZ3" s="106">
        <f t="shared" si="3"/>
        <v>15</v>
      </c>
      <c r="BA3" s="106">
        <f t="shared" si="3"/>
        <v>10</v>
      </c>
      <c r="BB3" s="106">
        <f t="shared" si="3"/>
        <v>2</v>
      </c>
      <c r="BC3" s="106">
        <f t="shared" si="3"/>
        <v>14</v>
      </c>
      <c r="BD3" s="106">
        <f t="shared" si="3"/>
        <v>9</v>
      </c>
      <c r="BE3" s="106">
        <f t="shared" si="3"/>
        <v>11</v>
      </c>
      <c r="BF3" s="106">
        <f t="shared" si="3"/>
        <v>6</v>
      </c>
      <c r="BG3" s="106">
        <f t="shared" si="3"/>
        <v>15</v>
      </c>
      <c r="BH3" s="106">
        <f t="shared" si="3"/>
        <v>12</v>
      </c>
      <c r="BI3" s="106">
        <f t="shared" si="3"/>
        <v>6</v>
      </c>
      <c r="BJ3" s="106">
        <f t="shared" si="3"/>
        <v>7</v>
      </c>
      <c r="BK3" s="106">
        <f t="shared" si="3"/>
        <v>4</v>
      </c>
      <c r="BL3" s="106">
        <f t="shared" si="3"/>
        <v>8</v>
      </c>
      <c r="BM3" s="106">
        <f t="shared" si="3"/>
        <v>13</v>
      </c>
      <c r="BN3" s="107">
        <f t="shared" si="3"/>
        <v>12</v>
      </c>
      <c r="BR3" s="146">
        <f>SUM(BR5:BR54)</f>
        <v>118.75</v>
      </c>
      <c r="BS3" s="146">
        <f>SUM(BS5:BS54)</f>
        <v>671.71</v>
      </c>
      <c r="BT3" s="146">
        <f>SUM(BT5:BT54)</f>
        <v>354.85</v>
      </c>
      <c r="BU3" s="146">
        <f>SUM(BU5:BU54)</f>
        <v>209.82999999999998</v>
      </c>
      <c r="BV3" s="149"/>
      <c r="BW3" s="146">
        <f>SUM(BW5:BW54)</f>
        <v>138</v>
      </c>
      <c r="BX3" s="146">
        <f aca="true" t="shared" si="4" ref="BX3:CD3">SUM(BX5:BX54)</f>
        <v>62.72</v>
      </c>
      <c r="BY3" s="146">
        <f t="shared" si="4"/>
        <v>571.4</v>
      </c>
      <c r="BZ3" s="146">
        <f t="shared" si="4"/>
        <v>116.1</v>
      </c>
      <c r="CA3" s="146">
        <f t="shared" si="4"/>
        <v>43.5</v>
      </c>
      <c r="CB3" s="146">
        <f t="shared" si="4"/>
        <v>133</v>
      </c>
      <c r="CC3" s="146">
        <f t="shared" si="4"/>
        <v>0</v>
      </c>
      <c r="CD3" s="146">
        <f t="shared" si="4"/>
        <v>146.28</v>
      </c>
    </row>
    <row r="4" spans="48:66" ht="4.5" customHeight="1">
      <c r="AV4" s="108"/>
      <c r="AW4" s="109"/>
      <c r="AX4" s="109"/>
      <c r="AY4" s="109"/>
      <c r="AZ4" s="109"/>
      <c r="BA4" s="109"/>
      <c r="BB4" s="109"/>
      <c r="BC4" s="109"/>
      <c r="BD4" s="109"/>
      <c r="BE4" s="109"/>
      <c r="BF4" s="109"/>
      <c r="BG4" s="109"/>
      <c r="BH4" s="109"/>
      <c r="BI4" s="109"/>
      <c r="BJ4" s="109"/>
      <c r="BK4" s="109"/>
      <c r="BL4" s="109"/>
      <c r="BM4" s="109"/>
      <c r="BN4" s="110"/>
    </row>
    <row r="5" spans="1:83" ht="138.75" customHeight="1" thickBot="1">
      <c r="A5" s="60"/>
      <c r="B5" s="77" t="s">
        <v>1</v>
      </c>
      <c r="C5" s="78" t="s">
        <v>9</v>
      </c>
      <c r="D5" s="79" t="s">
        <v>11</v>
      </c>
      <c r="E5" s="79" t="s">
        <v>98</v>
      </c>
      <c r="F5" s="80" t="s">
        <v>99</v>
      </c>
      <c r="G5" s="154" t="s">
        <v>100</v>
      </c>
      <c r="H5" s="155" t="s">
        <v>3</v>
      </c>
      <c r="I5" s="84" t="s">
        <v>111</v>
      </c>
      <c r="J5" s="81" t="s">
        <v>26</v>
      </c>
      <c r="K5" s="81" t="s">
        <v>15</v>
      </c>
      <c r="L5" s="82" t="s">
        <v>32</v>
      </c>
      <c r="M5" s="82" t="s">
        <v>34</v>
      </c>
      <c r="N5" s="82" t="s">
        <v>35</v>
      </c>
      <c r="O5" s="82" t="s">
        <v>361</v>
      </c>
      <c r="P5" s="83" t="s">
        <v>33</v>
      </c>
      <c r="Q5" s="82" t="s">
        <v>40</v>
      </c>
      <c r="R5" s="82" t="s">
        <v>41</v>
      </c>
      <c r="S5" s="82" t="s">
        <v>208</v>
      </c>
      <c r="T5" s="82" t="s">
        <v>42</v>
      </c>
      <c r="U5" s="84" t="s">
        <v>51</v>
      </c>
      <c r="V5" s="82" t="s">
        <v>39</v>
      </c>
      <c r="W5" s="82" t="s">
        <v>44</v>
      </c>
      <c r="X5" s="85" t="s">
        <v>43</v>
      </c>
      <c r="Y5" s="85" t="s">
        <v>45</v>
      </c>
      <c r="Z5" s="82" t="s">
        <v>46</v>
      </c>
      <c r="AA5" s="82" t="s">
        <v>47</v>
      </c>
      <c r="AB5" s="82" t="s">
        <v>48</v>
      </c>
      <c r="AC5" s="86" t="s">
        <v>49</v>
      </c>
      <c r="AD5" s="84" t="s">
        <v>50</v>
      </c>
      <c r="AE5" s="82" t="s">
        <v>53</v>
      </c>
      <c r="AF5" s="84" t="s">
        <v>52</v>
      </c>
      <c r="AG5" s="82" t="s">
        <v>54</v>
      </c>
      <c r="AH5" s="84" t="s">
        <v>55</v>
      </c>
      <c r="AI5" s="82" t="s">
        <v>56</v>
      </c>
      <c r="AJ5" s="82" t="s">
        <v>58</v>
      </c>
      <c r="AK5" s="84" t="s">
        <v>57</v>
      </c>
      <c r="AL5" s="82" t="s">
        <v>59</v>
      </c>
      <c r="AM5" s="82" t="s">
        <v>84</v>
      </c>
      <c r="AN5" s="82" t="s">
        <v>85</v>
      </c>
      <c r="AO5" s="84" t="s">
        <v>60</v>
      </c>
      <c r="AP5" s="82" t="s">
        <v>87</v>
      </c>
      <c r="AQ5" s="82" t="s">
        <v>88</v>
      </c>
      <c r="AR5" s="84" t="s">
        <v>60</v>
      </c>
      <c r="AS5" s="82" t="s">
        <v>89</v>
      </c>
      <c r="AT5" s="82" t="s">
        <v>90</v>
      </c>
      <c r="AU5" s="84" t="s">
        <v>61</v>
      </c>
      <c r="AV5" s="111" t="s">
        <v>62</v>
      </c>
      <c r="AW5" s="87" t="s">
        <v>63</v>
      </c>
      <c r="AX5" s="87" t="s">
        <v>64</v>
      </c>
      <c r="AY5" s="87" t="s">
        <v>65</v>
      </c>
      <c r="AZ5" s="82" t="s">
        <v>66</v>
      </c>
      <c r="BA5" s="88" t="s">
        <v>67</v>
      </c>
      <c r="BB5" s="88" t="s">
        <v>68</v>
      </c>
      <c r="BC5" s="89" t="s">
        <v>69</v>
      </c>
      <c r="BD5" s="89" t="s">
        <v>70</v>
      </c>
      <c r="BE5" s="82" t="s">
        <v>71</v>
      </c>
      <c r="BF5" s="82" t="s">
        <v>72</v>
      </c>
      <c r="BG5" s="90" t="s">
        <v>73</v>
      </c>
      <c r="BH5" s="90" t="s">
        <v>74</v>
      </c>
      <c r="BI5" s="82" t="s">
        <v>75</v>
      </c>
      <c r="BJ5" s="82" t="s">
        <v>76</v>
      </c>
      <c r="BK5" s="88" t="s">
        <v>77</v>
      </c>
      <c r="BL5" s="82" t="s">
        <v>78</v>
      </c>
      <c r="BM5" s="82" t="s">
        <v>79</v>
      </c>
      <c r="BN5" s="121" t="s">
        <v>80</v>
      </c>
      <c r="BO5" s="84" t="s">
        <v>81</v>
      </c>
      <c r="BP5" s="60"/>
      <c r="BR5" s="82" t="s">
        <v>209</v>
      </c>
      <c r="BS5" s="82" t="s">
        <v>210</v>
      </c>
      <c r="BT5" s="82" t="s">
        <v>211</v>
      </c>
      <c r="BU5" s="82" t="s">
        <v>212</v>
      </c>
      <c r="BV5" s="84" t="s">
        <v>51</v>
      </c>
      <c r="BW5" s="82" t="s">
        <v>39</v>
      </c>
      <c r="BX5" s="82" t="s">
        <v>44</v>
      </c>
      <c r="BY5" s="85" t="s">
        <v>43</v>
      </c>
      <c r="BZ5" s="85" t="s">
        <v>45</v>
      </c>
      <c r="CA5" s="82" t="s">
        <v>46</v>
      </c>
      <c r="CB5" s="82" t="s">
        <v>47</v>
      </c>
      <c r="CC5" s="82" t="s">
        <v>48</v>
      </c>
      <c r="CD5" s="86" t="s">
        <v>49</v>
      </c>
      <c r="CE5" s="84" t="s">
        <v>50</v>
      </c>
    </row>
    <row r="6" spans="2:83" s="143" customFormat="1" ht="33.75">
      <c r="B6" s="556" t="s">
        <v>5</v>
      </c>
      <c r="C6" s="92" t="s">
        <v>267</v>
      </c>
      <c r="D6" s="7">
        <v>1</v>
      </c>
      <c r="E6" s="7">
        <v>2</v>
      </c>
      <c r="F6" s="24">
        <v>0</v>
      </c>
      <c r="G6" s="26" t="s">
        <v>36</v>
      </c>
      <c r="H6" s="24">
        <v>0</v>
      </c>
      <c r="I6" s="11"/>
      <c r="J6" s="8" t="s">
        <v>219</v>
      </c>
      <c r="K6" s="8" t="s">
        <v>220</v>
      </c>
      <c r="L6" s="554">
        <v>185</v>
      </c>
      <c r="M6" s="554">
        <v>3</v>
      </c>
      <c r="N6" s="554">
        <v>7</v>
      </c>
      <c r="O6" s="159">
        <f>RANK(N6,N$6:N$26,)</f>
        <v>20</v>
      </c>
      <c r="P6" s="9">
        <f aca="true" t="shared" si="5" ref="P6:P50">IF(SUM(M6:N6)=0,"",SUM(M6:N6)/L6)</f>
        <v>0.05405405405405406</v>
      </c>
      <c r="Q6" s="10">
        <v>0.3</v>
      </c>
      <c r="R6" s="10">
        <v>0.42</v>
      </c>
      <c r="S6" s="10"/>
      <c r="T6" s="10">
        <v>0.5</v>
      </c>
      <c r="U6" s="11"/>
      <c r="V6" s="12">
        <v>1</v>
      </c>
      <c r="W6" s="12"/>
      <c r="X6" s="13"/>
      <c r="Y6" s="13"/>
      <c r="Z6" s="12"/>
      <c r="AA6" s="12"/>
      <c r="AB6" s="12"/>
      <c r="AC6" s="14"/>
      <c r="AD6" s="11" t="s">
        <v>6</v>
      </c>
      <c r="AE6" s="15">
        <v>0</v>
      </c>
      <c r="AF6" s="11" t="s">
        <v>6</v>
      </c>
      <c r="AG6" s="15" t="s">
        <v>91</v>
      </c>
      <c r="AH6" s="11"/>
      <c r="AI6" s="12">
        <v>1</v>
      </c>
      <c r="AJ6" s="16" t="s">
        <v>92</v>
      </c>
      <c r="AK6" s="11" t="s">
        <v>93</v>
      </c>
      <c r="AL6" s="12">
        <v>0.25</v>
      </c>
      <c r="AM6" s="16" t="s">
        <v>93</v>
      </c>
      <c r="AN6" s="15" t="s">
        <v>93</v>
      </c>
      <c r="AO6" s="11"/>
      <c r="AP6" s="18">
        <v>0</v>
      </c>
      <c r="AQ6" s="17" t="s">
        <v>37</v>
      </c>
      <c r="AR6" s="41" t="s">
        <v>37</v>
      </c>
      <c r="AS6" s="18">
        <v>0</v>
      </c>
      <c r="AT6" s="42" t="s">
        <v>37</v>
      </c>
      <c r="AU6" s="41" t="s">
        <v>37</v>
      </c>
      <c r="AV6" s="112">
        <v>1</v>
      </c>
      <c r="AW6" s="18">
        <v>1</v>
      </c>
      <c r="AX6" s="18">
        <v>1</v>
      </c>
      <c r="AY6" s="18">
        <v>1</v>
      </c>
      <c r="AZ6" s="15">
        <v>1</v>
      </c>
      <c r="BA6" s="19">
        <v>1</v>
      </c>
      <c r="BB6" s="19"/>
      <c r="BC6" s="20"/>
      <c r="BD6" s="20"/>
      <c r="BE6" s="15">
        <v>1</v>
      </c>
      <c r="BF6" s="15"/>
      <c r="BG6" s="21"/>
      <c r="BH6" s="21"/>
      <c r="BI6" s="15"/>
      <c r="BJ6" s="15"/>
      <c r="BK6" s="19"/>
      <c r="BL6" s="15"/>
      <c r="BM6" s="15">
        <v>1</v>
      </c>
      <c r="BN6" s="122"/>
      <c r="BO6" s="41" t="s">
        <v>37</v>
      </c>
      <c r="BP6" s="7"/>
      <c r="BQ6" s="6"/>
      <c r="BR6" s="144">
        <f>IF(Q6="","",Q6*$N6)</f>
        <v>2.1</v>
      </c>
      <c r="BS6" s="144">
        <f>IF(R6="","",R6*$N6)</f>
        <v>2.94</v>
      </c>
      <c r="BT6" s="144">
        <f>IF(S6="","",S6*$N6)</f>
      </c>
      <c r="BU6" s="144">
        <f>IF(T6="","",T6*$N6)</f>
        <v>3.5</v>
      </c>
      <c r="BV6" s="145"/>
      <c r="BW6" s="146">
        <f aca="true" t="shared" si="6" ref="BW6:CD6">IF(V6="","",V6*$N6)</f>
        <v>7</v>
      </c>
      <c r="BX6" s="146">
        <f t="shared" si="6"/>
      </c>
      <c r="BY6" s="147">
        <f t="shared" si="6"/>
      </c>
      <c r="BZ6" s="147">
        <f t="shared" si="6"/>
      </c>
      <c r="CA6" s="146">
        <f t="shared" si="6"/>
      </c>
      <c r="CB6" s="146">
        <f t="shared" si="6"/>
      </c>
      <c r="CC6" s="146">
        <f t="shared" si="6"/>
      </c>
      <c r="CD6" s="148">
        <f t="shared" si="6"/>
      </c>
      <c r="CE6" s="11" t="s">
        <v>6</v>
      </c>
    </row>
    <row r="7" spans="2:83" s="143" customFormat="1" ht="33.75">
      <c r="B7" s="91" t="s">
        <v>29</v>
      </c>
      <c r="C7" s="92" t="s">
        <v>267</v>
      </c>
      <c r="D7" s="25">
        <v>1</v>
      </c>
      <c r="E7" s="25">
        <v>3</v>
      </c>
      <c r="F7" s="24">
        <v>0</v>
      </c>
      <c r="G7" s="26" t="s">
        <v>36</v>
      </c>
      <c r="H7" s="24">
        <v>0</v>
      </c>
      <c r="I7" s="31"/>
      <c r="J7" s="27" t="s">
        <v>234</v>
      </c>
      <c r="K7" s="137"/>
      <c r="L7" s="28">
        <v>270</v>
      </c>
      <c r="M7" s="28">
        <v>2</v>
      </c>
      <c r="N7" s="28">
        <v>15</v>
      </c>
      <c r="O7" s="159">
        <f aca="true" t="shared" si="7" ref="O7:O26">RANK(N7,N$6:N$26,)</f>
        <v>16</v>
      </c>
      <c r="P7" s="29">
        <f t="shared" si="5"/>
        <v>0.06296296296296296</v>
      </c>
      <c r="Q7" s="30">
        <v>0.05</v>
      </c>
      <c r="R7" s="30"/>
      <c r="S7" s="30">
        <v>0.75</v>
      </c>
      <c r="T7" s="30">
        <v>0.1</v>
      </c>
      <c r="U7" s="31" t="s">
        <v>235</v>
      </c>
      <c r="V7" s="32">
        <v>0.8</v>
      </c>
      <c r="W7" s="32"/>
      <c r="X7" s="33"/>
      <c r="Y7" s="33"/>
      <c r="Z7" s="32"/>
      <c r="AA7" s="32"/>
      <c r="AB7" s="32"/>
      <c r="AC7" s="34"/>
      <c r="AD7" s="31" t="s">
        <v>238</v>
      </c>
      <c r="AE7" s="35">
        <v>1</v>
      </c>
      <c r="AF7" s="31" t="s">
        <v>236</v>
      </c>
      <c r="AG7" s="36" t="s">
        <v>237</v>
      </c>
      <c r="AH7" s="31"/>
      <c r="AI7" s="32">
        <v>1</v>
      </c>
      <c r="AJ7" s="36" t="s">
        <v>239</v>
      </c>
      <c r="AK7" s="31" t="s">
        <v>240</v>
      </c>
      <c r="AL7" s="32">
        <v>0.3</v>
      </c>
      <c r="AM7" s="36" t="s">
        <v>241</v>
      </c>
      <c r="AN7" s="35" t="s">
        <v>242</v>
      </c>
      <c r="AO7" s="164" t="s">
        <v>243</v>
      </c>
      <c r="AP7" s="35">
        <v>1</v>
      </c>
      <c r="AQ7" s="35">
        <v>3</v>
      </c>
      <c r="AR7" s="164" t="s">
        <v>244</v>
      </c>
      <c r="AS7" s="35">
        <v>1</v>
      </c>
      <c r="AT7" s="35">
        <v>25</v>
      </c>
      <c r="AU7" s="31" t="s">
        <v>245</v>
      </c>
      <c r="AV7" s="113">
        <v>1</v>
      </c>
      <c r="AW7" s="37">
        <v>1</v>
      </c>
      <c r="AX7" s="37">
        <v>1</v>
      </c>
      <c r="AY7" s="37"/>
      <c r="AZ7" s="35">
        <v>1</v>
      </c>
      <c r="BA7" s="38">
        <v>1</v>
      </c>
      <c r="BB7" s="38"/>
      <c r="BC7" s="39"/>
      <c r="BD7" s="39"/>
      <c r="BE7" s="35"/>
      <c r="BF7" s="35"/>
      <c r="BG7" s="40"/>
      <c r="BH7" s="40"/>
      <c r="BI7" s="35"/>
      <c r="BJ7" s="35"/>
      <c r="BK7" s="38"/>
      <c r="BL7" s="35">
        <v>1</v>
      </c>
      <c r="BM7" s="35">
        <v>1</v>
      </c>
      <c r="BN7" s="123">
        <v>1</v>
      </c>
      <c r="BO7" s="41" t="s">
        <v>37</v>
      </c>
      <c r="BP7" s="25"/>
      <c r="BQ7" s="6"/>
      <c r="BR7" s="144">
        <f aca="true" t="shared" si="8" ref="BR7:BR52">IF(Q7="","",Q7*$N7)</f>
        <v>0.75</v>
      </c>
      <c r="BS7" s="144">
        <f aca="true" t="shared" si="9" ref="BS7:BT52">IF(R7="","",R7*$N7)</f>
      </c>
      <c r="BT7" s="144">
        <f t="shared" si="9"/>
        <v>11.25</v>
      </c>
      <c r="BU7" s="144">
        <f aca="true" t="shared" si="10" ref="BU7:BU52">IF(T7="","",T7*$N7)</f>
        <v>1.5</v>
      </c>
      <c r="BV7" s="145"/>
      <c r="BW7" s="146">
        <f aca="true" t="shared" si="11" ref="BW7:BW52">IF(V7="","",V7*$N7)</f>
        <v>12</v>
      </c>
      <c r="BX7" s="146">
        <f aca="true" t="shared" si="12" ref="BX7:BX52">IF(W7="","",W7*$N7)</f>
      </c>
      <c r="BY7" s="147">
        <f aca="true" t="shared" si="13" ref="BY7:BY52">IF(X7="","",X7*$N7)</f>
      </c>
      <c r="BZ7" s="147">
        <f aca="true" t="shared" si="14" ref="BZ7:BZ52">IF(Y7="","",Y7*$N7)</f>
      </c>
      <c r="CA7" s="146">
        <f aca="true" t="shared" si="15" ref="CA7:CA52">IF(Z7="","",Z7*$N7)</f>
      </c>
      <c r="CB7" s="146">
        <f aca="true" t="shared" si="16" ref="CB7:CB52">IF(AA7="","",AA7*$N7)</f>
      </c>
      <c r="CC7" s="146">
        <f aca="true" t="shared" si="17" ref="CC7:CC52">IF(AB7="","",AB7*$N7)</f>
      </c>
      <c r="CD7" s="148">
        <f aca="true" t="shared" si="18" ref="CD7:CD52">IF(AC7="","",AC7*$N7)</f>
      </c>
      <c r="CE7" s="31"/>
    </row>
    <row r="8" spans="2:83" s="143" customFormat="1" ht="24">
      <c r="B8" s="91" t="s">
        <v>144</v>
      </c>
      <c r="C8" s="92" t="s">
        <v>267</v>
      </c>
      <c r="D8" s="25">
        <v>1</v>
      </c>
      <c r="E8" s="25">
        <v>5</v>
      </c>
      <c r="F8" s="43">
        <v>1</v>
      </c>
      <c r="G8" s="152" t="s">
        <v>145</v>
      </c>
      <c r="H8" s="43">
        <v>15</v>
      </c>
      <c r="I8" s="31"/>
      <c r="J8" s="27" t="s">
        <v>152</v>
      </c>
      <c r="K8" s="137" t="s">
        <v>154</v>
      </c>
      <c r="L8" s="28">
        <v>1403</v>
      </c>
      <c r="M8" s="28">
        <v>10</v>
      </c>
      <c r="N8" s="28">
        <v>50</v>
      </c>
      <c r="O8" s="159">
        <f t="shared" si="7"/>
        <v>7</v>
      </c>
      <c r="P8" s="29">
        <f t="shared" si="5"/>
        <v>0.042765502494654314</v>
      </c>
      <c r="Q8" s="30"/>
      <c r="R8" s="30">
        <v>0.25</v>
      </c>
      <c r="S8" s="30"/>
      <c r="T8" s="30">
        <v>0.75</v>
      </c>
      <c r="U8" s="31"/>
      <c r="V8" s="32"/>
      <c r="W8" s="32">
        <v>1</v>
      </c>
      <c r="X8" s="33"/>
      <c r="Y8" s="33"/>
      <c r="Z8" s="32"/>
      <c r="AA8" s="32"/>
      <c r="AB8" s="32"/>
      <c r="AC8" s="34"/>
      <c r="AD8" s="31"/>
      <c r="AE8" s="35">
        <v>1</v>
      </c>
      <c r="AF8" s="41" t="s">
        <v>37</v>
      </c>
      <c r="AG8" s="42" t="s">
        <v>37</v>
      </c>
      <c r="AH8" s="41" t="s">
        <v>37</v>
      </c>
      <c r="AI8" s="32">
        <v>1</v>
      </c>
      <c r="AJ8" s="36" t="s">
        <v>153</v>
      </c>
      <c r="AK8" s="41" t="s">
        <v>37</v>
      </c>
      <c r="AL8" s="32">
        <v>0</v>
      </c>
      <c r="AM8" s="42" t="s">
        <v>37</v>
      </c>
      <c r="AN8" s="42" t="s">
        <v>37</v>
      </c>
      <c r="AO8" s="41" t="s">
        <v>37</v>
      </c>
      <c r="AP8" s="18">
        <v>0</v>
      </c>
      <c r="AQ8" s="42" t="s">
        <v>37</v>
      </c>
      <c r="AR8" s="41" t="s">
        <v>37</v>
      </c>
      <c r="AS8" s="15">
        <v>1</v>
      </c>
      <c r="AT8" s="35">
        <v>2</v>
      </c>
      <c r="AU8" s="41">
        <v>1</v>
      </c>
      <c r="AV8" s="113">
        <v>1</v>
      </c>
      <c r="AW8" s="37">
        <v>1</v>
      </c>
      <c r="AX8" s="37"/>
      <c r="AY8" s="37"/>
      <c r="AZ8" s="35">
        <v>1</v>
      </c>
      <c r="BA8" s="38"/>
      <c r="BB8" s="38"/>
      <c r="BC8" s="39">
        <v>1</v>
      </c>
      <c r="BD8" s="39"/>
      <c r="BE8" s="35"/>
      <c r="BF8" s="35"/>
      <c r="BG8" s="40">
        <v>1</v>
      </c>
      <c r="BH8" s="40">
        <v>1</v>
      </c>
      <c r="BI8" s="35"/>
      <c r="BJ8" s="35"/>
      <c r="BK8" s="38"/>
      <c r="BL8" s="35">
        <v>1</v>
      </c>
      <c r="BM8" s="35"/>
      <c r="BN8" s="123">
        <v>1</v>
      </c>
      <c r="BO8" s="41"/>
      <c r="BP8" s="25"/>
      <c r="BQ8" s="6"/>
      <c r="BR8" s="144">
        <f t="shared" si="8"/>
      </c>
      <c r="BS8" s="144">
        <f t="shared" si="9"/>
        <v>12.5</v>
      </c>
      <c r="BT8" s="144">
        <f t="shared" si="9"/>
      </c>
      <c r="BU8" s="144">
        <f t="shared" si="10"/>
        <v>37.5</v>
      </c>
      <c r="BV8" s="145"/>
      <c r="BW8" s="146">
        <f t="shared" si="11"/>
      </c>
      <c r="BX8" s="146">
        <f t="shared" si="12"/>
        <v>50</v>
      </c>
      <c r="BY8" s="147">
        <f t="shared" si="13"/>
      </c>
      <c r="BZ8" s="147">
        <f t="shared" si="14"/>
      </c>
      <c r="CA8" s="146">
        <f t="shared" si="15"/>
      </c>
      <c r="CB8" s="146">
        <f t="shared" si="16"/>
      </c>
      <c r="CC8" s="146">
        <f t="shared" si="17"/>
      </c>
      <c r="CD8" s="148">
        <f t="shared" si="18"/>
      </c>
      <c r="CE8" s="31"/>
    </row>
    <row r="9" spans="2:83" s="143" customFormat="1" ht="63" customHeight="1">
      <c r="B9" s="91" t="s">
        <v>178</v>
      </c>
      <c r="C9" s="92" t="s">
        <v>267</v>
      </c>
      <c r="D9" s="25">
        <v>1</v>
      </c>
      <c r="E9" s="25">
        <v>4</v>
      </c>
      <c r="F9" s="43">
        <v>1</v>
      </c>
      <c r="G9" s="153" t="s">
        <v>179</v>
      </c>
      <c r="H9" s="43">
        <v>15</v>
      </c>
      <c r="I9" s="31"/>
      <c r="J9" s="27"/>
      <c r="K9" s="137"/>
      <c r="L9" s="28">
        <v>184</v>
      </c>
      <c r="M9" s="28">
        <v>1</v>
      </c>
      <c r="N9" s="28">
        <v>20</v>
      </c>
      <c r="O9" s="159">
        <f t="shared" si="7"/>
        <v>15</v>
      </c>
      <c r="P9" s="29">
        <f t="shared" si="5"/>
        <v>0.11413043478260869</v>
      </c>
      <c r="Q9" s="30">
        <v>0.6</v>
      </c>
      <c r="R9" s="30"/>
      <c r="S9" s="30"/>
      <c r="T9" s="30">
        <v>0.4</v>
      </c>
      <c r="U9" s="41"/>
      <c r="V9" s="32"/>
      <c r="W9" s="32"/>
      <c r="X9" s="33">
        <v>1</v>
      </c>
      <c r="Y9" s="33"/>
      <c r="Z9" s="32"/>
      <c r="AA9" s="32"/>
      <c r="AB9" s="32"/>
      <c r="AC9" s="34"/>
      <c r="AD9" s="31"/>
      <c r="AE9" s="35">
        <v>1</v>
      </c>
      <c r="AF9" s="31" t="s">
        <v>135</v>
      </c>
      <c r="AG9" s="36" t="s">
        <v>180</v>
      </c>
      <c r="AH9" s="41"/>
      <c r="AI9" s="32">
        <v>0.5</v>
      </c>
      <c r="AJ9" s="36" t="s">
        <v>181</v>
      </c>
      <c r="AK9" s="41" t="s">
        <v>37</v>
      </c>
      <c r="AL9" s="32">
        <v>0.28</v>
      </c>
      <c r="AM9" s="35" t="s">
        <v>182</v>
      </c>
      <c r="AN9" s="35" t="s">
        <v>183</v>
      </c>
      <c r="AO9" s="41" t="s">
        <v>37</v>
      </c>
      <c r="AP9" s="15">
        <v>1</v>
      </c>
      <c r="AQ9" s="35">
        <v>1</v>
      </c>
      <c r="AR9" s="31" t="s">
        <v>184</v>
      </c>
      <c r="AS9" s="18">
        <v>0</v>
      </c>
      <c r="AT9" s="42" t="s">
        <v>37</v>
      </c>
      <c r="AU9" s="31" t="s">
        <v>185</v>
      </c>
      <c r="AV9" s="113"/>
      <c r="AW9" s="37">
        <v>1</v>
      </c>
      <c r="AX9" s="37">
        <v>1</v>
      </c>
      <c r="AY9" s="37"/>
      <c r="AZ9" s="35">
        <v>1</v>
      </c>
      <c r="BA9" s="38"/>
      <c r="BB9" s="38"/>
      <c r="BC9" s="39">
        <v>1</v>
      </c>
      <c r="BD9" s="39">
        <v>1</v>
      </c>
      <c r="BE9" s="35">
        <v>1</v>
      </c>
      <c r="BF9" s="35">
        <v>1</v>
      </c>
      <c r="BG9" s="40">
        <v>1</v>
      </c>
      <c r="BH9" s="40"/>
      <c r="BI9" s="35"/>
      <c r="BJ9" s="35"/>
      <c r="BK9" s="38"/>
      <c r="BL9" s="35"/>
      <c r="BM9" s="35">
        <v>1</v>
      </c>
      <c r="BN9" s="123">
        <v>1</v>
      </c>
      <c r="BO9" s="31"/>
      <c r="BP9" s="25"/>
      <c r="BQ9" s="6"/>
      <c r="BR9" s="144">
        <f t="shared" si="8"/>
        <v>12</v>
      </c>
      <c r="BS9" s="144">
        <f t="shared" si="9"/>
      </c>
      <c r="BT9" s="144">
        <f t="shared" si="9"/>
      </c>
      <c r="BU9" s="144">
        <f t="shared" si="10"/>
        <v>8</v>
      </c>
      <c r="BV9" s="145"/>
      <c r="BW9" s="146">
        <f t="shared" si="11"/>
      </c>
      <c r="BX9" s="146">
        <f t="shared" si="12"/>
      </c>
      <c r="BY9" s="147">
        <f t="shared" si="13"/>
        <v>20</v>
      </c>
      <c r="BZ9" s="147">
        <f t="shared" si="14"/>
      </c>
      <c r="CA9" s="146">
        <f t="shared" si="15"/>
      </c>
      <c r="CB9" s="146">
        <f t="shared" si="16"/>
      </c>
      <c r="CC9" s="146">
        <f t="shared" si="17"/>
      </c>
      <c r="CD9" s="148">
        <f t="shared" si="18"/>
      </c>
      <c r="CE9" s="31"/>
    </row>
    <row r="10" spans="2:83" s="143" customFormat="1" ht="78.75">
      <c r="B10" s="162" t="s">
        <v>165</v>
      </c>
      <c r="C10" s="92" t="s">
        <v>267</v>
      </c>
      <c r="D10" s="25">
        <v>1</v>
      </c>
      <c r="E10" s="166">
        <v>0</v>
      </c>
      <c r="F10" s="24">
        <v>0</v>
      </c>
      <c r="G10" s="26" t="s">
        <v>36</v>
      </c>
      <c r="H10" s="24">
        <v>0</v>
      </c>
      <c r="I10" s="31"/>
      <c r="J10" s="27" t="s">
        <v>166</v>
      </c>
      <c r="K10" s="137"/>
      <c r="L10" s="555">
        <v>289</v>
      </c>
      <c r="M10" s="555">
        <v>6</v>
      </c>
      <c r="N10" s="555">
        <v>80</v>
      </c>
      <c r="O10" s="159">
        <f t="shared" si="7"/>
        <v>3</v>
      </c>
      <c r="P10" s="29">
        <f>IF(SUM(M10:N10)=0,"",SUM(M10:N10)/L10)</f>
        <v>0.2975778546712803</v>
      </c>
      <c r="Q10" s="30">
        <v>0.4</v>
      </c>
      <c r="R10" s="30">
        <v>0.4</v>
      </c>
      <c r="S10" s="30"/>
      <c r="T10" s="30">
        <v>0.2</v>
      </c>
      <c r="U10" s="41" t="s">
        <v>264</v>
      </c>
      <c r="V10" s="32"/>
      <c r="W10" s="32"/>
      <c r="X10" s="33"/>
      <c r="Y10" s="33">
        <v>0.6</v>
      </c>
      <c r="Z10" s="32"/>
      <c r="AA10" s="32"/>
      <c r="AB10" s="32"/>
      <c r="AC10" s="34">
        <v>0.4</v>
      </c>
      <c r="AD10" s="31"/>
      <c r="AE10" s="35">
        <v>1</v>
      </c>
      <c r="AF10" s="31" t="s">
        <v>168</v>
      </c>
      <c r="AG10" s="36" t="s">
        <v>169</v>
      </c>
      <c r="AH10" s="41"/>
      <c r="AI10" s="32">
        <v>0</v>
      </c>
      <c r="AJ10" s="42" t="s">
        <v>37</v>
      </c>
      <c r="AK10" s="41" t="s">
        <v>37</v>
      </c>
      <c r="AL10" s="32">
        <v>0.4</v>
      </c>
      <c r="AM10" s="35" t="s">
        <v>170</v>
      </c>
      <c r="AN10" s="35"/>
      <c r="AO10" s="41" t="s">
        <v>37</v>
      </c>
      <c r="AP10" s="18">
        <v>0</v>
      </c>
      <c r="AQ10" s="42" t="s">
        <v>37</v>
      </c>
      <c r="AR10" s="41" t="s">
        <v>37</v>
      </c>
      <c r="AS10" s="18">
        <v>0</v>
      </c>
      <c r="AT10" s="42" t="s">
        <v>37</v>
      </c>
      <c r="AU10" s="41" t="s">
        <v>37</v>
      </c>
      <c r="AV10" s="113">
        <v>1</v>
      </c>
      <c r="AW10" s="37">
        <v>1</v>
      </c>
      <c r="AX10" s="37">
        <v>1</v>
      </c>
      <c r="AY10" s="37">
        <v>1</v>
      </c>
      <c r="AZ10" s="35"/>
      <c r="BA10" s="38"/>
      <c r="BB10" s="38"/>
      <c r="BC10" s="39"/>
      <c r="BD10" s="39"/>
      <c r="BE10" s="35">
        <v>1</v>
      </c>
      <c r="BF10" s="35"/>
      <c r="BG10" s="40">
        <v>1</v>
      </c>
      <c r="BH10" s="40"/>
      <c r="BI10" s="35"/>
      <c r="BJ10" s="35"/>
      <c r="BK10" s="38"/>
      <c r="BL10" s="35"/>
      <c r="BM10" s="35"/>
      <c r="BN10" s="123"/>
      <c r="BO10" s="31" t="s">
        <v>171</v>
      </c>
      <c r="BP10" s="25"/>
      <c r="BQ10" s="6"/>
      <c r="BR10" s="144">
        <f t="shared" si="8"/>
        <v>32</v>
      </c>
      <c r="BS10" s="144">
        <f t="shared" si="9"/>
        <v>32</v>
      </c>
      <c r="BT10" s="144">
        <f t="shared" si="9"/>
      </c>
      <c r="BU10" s="144">
        <f t="shared" si="10"/>
        <v>16</v>
      </c>
      <c r="BV10" s="145"/>
      <c r="BW10" s="146">
        <f t="shared" si="11"/>
      </c>
      <c r="BX10" s="146">
        <f t="shared" si="12"/>
      </c>
      <c r="BY10" s="147">
        <f t="shared" si="13"/>
      </c>
      <c r="BZ10" s="147">
        <f t="shared" si="14"/>
        <v>48</v>
      </c>
      <c r="CA10" s="146">
        <f t="shared" si="15"/>
      </c>
      <c r="CB10" s="146">
        <f t="shared" si="16"/>
      </c>
      <c r="CC10" s="146">
        <f t="shared" si="17"/>
      </c>
      <c r="CD10" s="148">
        <f t="shared" si="18"/>
        <v>32</v>
      </c>
      <c r="CE10" s="31"/>
    </row>
    <row r="11" spans="2:83" s="143" customFormat="1" ht="33.75">
      <c r="B11" s="91" t="s">
        <v>224</v>
      </c>
      <c r="C11" s="92" t="s">
        <v>267</v>
      </c>
      <c r="D11" s="25">
        <v>1</v>
      </c>
      <c r="E11" s="25">
        <v>3</v>
      </c>
      <c r="F11" s="24">
        <v>0</v>
      </c>
      <c r="G11" s="26" t="s">
        <v>36</v>
      </c>
      <c r="H11" s="24">
        <v>0</v>
      </c>
      <c r="I11" s="31"/>
      <c r="J11" s="27" t="s">
        <v>225</v>
      </c>
      <c r="K11" s="137" t="s">
        <v>223</v>
      </c>
      <c r="L11" s="28">
        <v>694</v>
      </c>
      <c r="M11" s="28">
        <v>20</v>
      </c>
      <c r="N11" s="28">
        <v>75</v>
      </c>
      <c r="O11" s="159">
        <f t="shared" si="7"/>
        <v>5</v>
      </c>
      <c r="P11" s="29">
        <f>IF(SUM(M11:N11)=0,"",SUM(M11:N11)/L11)</f>
        <v>0.13688760806916425</v>
      </c>
      <c r="Q11" s="30"/>
      <c r="R11" s="30"/>
      <c r="S11" s="30">
        <v>1</v>
      </c>
      <c r="T11" s="30"/>
      <c r="U11" s="31" t="s">
        <v>226</v>
      </c>
      <c r="V11" s="32"/>
      <c r="W11" s="32"/>
      <c r="X11" s="33"/>
      <c r="Y11" s="33"/>
      <c r="Z11" s="32"/>
      <c r="AA11" s="32"/>
      <c r="AB11" s="32"/>
      <c r="AC11" s="34">
        <v>1</v>
      </c>
      <c r="AD11" s="31" t="s">
        <v>227</v>
      </c>
      <c r="AE11" s="35">
        <v>1</v>
      </c>
      <c r="AF11" s="31"/>
      <c r="AG11" s="36" t="s">
        <v>228</v>
      </c>
      <c r="AH11" s="41"/>
      <c r="AI11" s="32">
        <v>0</v>
      </c>
      <c r="AJ11" s="42" t="s">
        <v>37</v>
      </c>
      <c r="AK11" s="41" t="s">
        <v>37</v>
      </c>
      <c r="AL11" s="32">
        <v>0</v>
      </c>
      <c r="AM11" s="42" t="s">
        <v>37</v>
      </c>
      <c r="AN11" s="42" t="s">
        <v>37</v>
      </c>
      <c r="AO11" s="41" t="s">
        <v>37</v>
      </c>
      <c r="AP11" s="18">
        <v>0</v>
      </c>
      <c r="AQ11" s="42" t="s">
        <v>37</v>
      </c>
      <c r="AR11" s="41" t="s">
        <v>37</v>
      </c>
      <c r="AS11" s="35">
        <v>1</v>
      </c>
      <c r="AT11" s="42">
        <v>12</v>
      </c>
      <c r="AU11" s="31" t="s">
        <v>229</v>
      </c>
      <c r="AV11" s="113"/>
      <c r="AW11" s="37"/>
      <c r="AX11" s="37"/>
      <c r="AY11" s="37"/>
      <c r="AZ11" s="35"/>
      <c r="BA11" s="38"/>
      <c r="BB11" s="38"/>
      <c r="BC11" s="39"/>
      <c r="BD11" s="39"/>
      <c r="BE11" s="35"/>
      <c r="BF11" s="35"/>
      <c r="BG11" s="40"/>
      <c r="BH11" s="40"/>
      <c r="BI11" s="35"/>
      <c r="BJ11" s="35"/>
      <c r="BK11" s="38"/>
      <c r="BL11" s="35"/>
      <c r="BM11" s="35"/>
      <c r="BN11" s="123"/>
      <c r="BO11" s="31"/>
      <c r="BP11" s="25"/>
      <c r="BQ11" s="6"/>
      <c r="BR11" s="144"/>
      <c r="BS11" s="144">
        <f t="shared" si="9"/>
      </c>
      <c r="BT11" s="144">
        <f t="shared" si="9"/>
        <v>75</v>
      </c>
      <c r="BU11" s="144"/>
      <c r="BV11" s="145"/>
      <c r="BW11" s="146">
        <f t="shared" si="11"/>
      </c>
      <c r="BX11" s="146">
        <f t="shared" si="12"/>
      </c>
      <c r="BY11" s="147">
        <f t="shared" si="13"/>
      </c>
      <c r="BZ11" s="147"/>
      <c r="CA11" s="146">
        <f t="shared" si="15"/>
      </c>
      <c r="CB11" s="146">
        <f t="shared" si="16"/>
      </c>
      <c r="CC11" s="146">
        <f t="shared" si="17"/>
      </c>
      <c r="CD11" s="148"/>
      <c r="CE11" s="31"/>
    </row>
    <row r="12" spans="2:83" s="143" customFormat="1" ht="22.5">
      <c r="B12" s="162" t="s">
        <v>198</v>
      </c>
      <c r="C12" s="92" t="s">
        <v>267</v>
      </c>
      <c r="D12" s="25">
        <v>1</v>
      </c>
      <c r="E12" s="25">
        <v>2</v>
      </c>
      <c r="F12" s="24">
        <v>0</v>
      </c>
      <c r="G12" s="26" t="s">
        <v>36</v>
      </c>
      <c r="H12" s="24">
        <v>0</v>
      </c>
      <c r="I12" s="31"/>
      <c r="J12" s="27"/>
      <c r="K12" s="137" t="s">
        <v>199</v>
      </c>
      <c r="L12" s="555">
        <v>957</v>
      </c>
      <c r="M12" s="555">
        <v>8</v>
      </c>
      <c r="N12" s="555">
        <v>85</v>
      </c>
      <c r="O12" s="159">
        <f t="shared" si="7"/>
        <v>1</v>
      </c>
      <c r="P12" s="29">
        <f>IF(SUM(M12:N12)=0,"",SUM(M12:N12)/L12)</f>
        <v>0.09717868338557993</v>
      </c>
      <c r="Q12" s="30"/>
      <c r="R12" s="30">
        <v>1</v>
      </c>
      <c r="S12" s="30"/>
      <c r="T12" s="30"/>
      <c r="U12" s="41"/>
      <c r="V12" s="32"/>
      <c r="W12" s="32"/>
      <c r="X12" s="558">
        <v>1</v>
      </c>
      <c r="Y12" s="33"/>
      <c r="Z12" s="32"/>
      <c r="AA12" s="32"/>
      <c r="AB12" s="32"/>
      <c r="AC12" s="34"/>
      <c r="AD12" s="31"/>
      <c r="AE12" s="35">
        <v>0</v>
      </c>
      <c r="AF12" s="31" t="s">
        <v>200</v>
      </c>
      <c r="AG12" s="36" t="s">
        <v>201</v>
      </c>
      <c r="AH12" s="41"/>
      <c r="AI12" s="32">
        <v>0</v>
      </c>
      <c r="AJ12" s="42" t="s">
        <v>37</v>
      </c>
      <c r="AK12" s="41" t="s">
        <v>37</v>
      </c>
      <c r="AL12" s="32">
        <v>0</v>
      </c>
      <c r="AM12" s="42" t="s">
        <v>37</v>
      </c>
      <c r="AN12" s="42" t="s">
        <v>37</v>
      </c>
      <c r="AO12" s="41" t="s">
        <v>37</v>
      </c>
      <c r="AP12" s="18">
        <v>0</v>
      </c>
      <c r="AQ12" s="42" t="s">
        <v>37</v>
      </c>
      <c r="AR12" s="41" t="s">
        <v>37</v>
      </c>
      <c r="AS12" s="18">
        <v>0</v>
      </c>
      <c r="AT12" s="42" t="s">
        <v>37</v>
      </c>
      <c r="AU12" s="41" t="s">
        <v>37</v>
      </c>
      <c r="AV12" s="113"/>
      <c r="AW12" s="37">
        <v>1</v>
      </c>
      <c r="AX12" s="37"/>
      <c r="AY12" s="37"/>
      <c r="AZ12" s="35"/>
      <c r="BA12" s="38"/>
      <c r="BB12" s="38"/>
      <c r="BC12" s="39">
        <v>1</v>
      </c>
      <c r="BD12" s="39">
        <v>1</v>
      </c>
      <c r="BE12" s="35">
        <v>1</v>
      </c>
      <c r="BF12" s="35"/>
      <c r="BG12" s="40"/>
      <c r="BH12" s="40">
        <v>1</v>
      </c>
      <c r="BI12" s="35">
        <v>1</v>
      </c>
      <c r="BJ12" s="35"/>
      <c r="BK12" s="38"/>
      <c r="BL12" s="35">
        <v>1</v>
      </c>
      <c r="BM12" s="35"/>
      <c r="BN12" s="123"/>
      <c r="BO12" s="31"/>
      <c r="BP12" s="25"/>
      <c r="BQ12" s="6"/>
      <c r="BR12" s="144">
        <f t="shared" si="8"/>
      </c>
      <c r="BS12" s="144">
        <f t="shared" si="9"/>
        <v>85</v>
      </c>
      <c r="BT12" s="144">
        <f t="shared" si="9"/>
      </c>
      <c r="BU12" s="144">
        <f t="shared" si="10"/>
      </c>
      <c r="BV12" s="145"/>
      <c r="BW12" s="146">
        <f t="shared" si="11"/>
      </c>
      <c r="BX12" s="146">
        <f t="shared" si="12"/>
      </c>
      <c r="BY12" s="147">
        <f t="shared" si="13"/>
        <v>85</v>
      </c>
      <c r="BZ12" s="147">
        <f t="shared" si="14"/>
      </c>
      <c r="CA12" s="146">
        <f t="shared" si="15"/>
      </c>
      <c r="CB12" s="146">
        <f t="shared" si="16"/>
      </c>
      <c r="CC12" s="146">
        <f t="shared" si="17"/>
      </c>
      <c r="CD12" s="148">
        <f t="shared" si="18"/>
      </c>
      <c r="CE12" s="31"/>
    </row>
    <row r="13" spans="2:83" s="143" customFormat="1" ht="12.75">
      <c r="B13" s="91" t="s">
        <v>8</v>
      </c>
      <c r="C13" s="92" t="s">
        <v>267</v>
      </c>
      <c r="D13" s="25">
        <v>1</v>
      </c>
      <c r="E13" s="166">
        <v>1</v>
      </c>
      <c r="F13" s="24">
        <v>0</v>
      </c>
      <c r="G13" s="26" t="s">
        <v>36</v>
      </c>
      <c r="H13" s="24">
        <v>0</v>
      </c>
      <c r="I13" s="31"/>
      <c r="J13" s="26" t="s">
        <v>36</v>
      </c>
      <c r="K13" s="137" t="s">
        <v>254</v>
      </c>
      <c r="L13" s="28">
        <v>150</v>
      </c>
      <c r="M13" s="28">
        <v>9</v>
      </c>
      <c r="N13" s="28">
        <v>15</v>
      </c>
      <c r="O13" s="159">
        <f t="shared" si="7"/>
        <v>16</v>
      </c>
      <c r="P13" s="29">
        <f t="shared" si="5"/>
        <v>0.16</v>
      </c>
      <c r="Q13" s="30">
        <v>0.1</v>
      </c>
      <c r="R13" s="30"/>
      <c r="S13" s="30"/>
      <c r="T13" s="30">
        <v>0.9</v>
      </c>
      <c r="U13" s="31"/>
      <c r="V13" s="32">
        <v>0.8</v>
      </c>
      <c r="W13" s="32">
        <v>0.1</v>
      </c>
      <c r="X13" s="33">
        <v>0.1</v>
      </c>
      <c r="Y13" s="33"/>
      <c r="Z13" s="32"/>
      <c r="AA13" s="32"/>
      <c r="AB13" s="32"/>
      <c r="AC13" s="34"/>
      <c r="AD13" s="31"/>
      <c r="AE13" s="35">
        <v>1</v>
      </c>
      <c r="AF13" s="41" t="s">
        <v>37</v>
      </c>
      <c r="AG13" s="142" t="s">
        <v>197</v>
      </c>
      <c r="AH13" s="41" t="s">
        <v>37</v>
      </c>
      <c r="AI13" s="32">
        <v>1</v>
      </c>
      <c r="AJ13" s="36" t="s">
        <v>82</v>
      </c>
      <c r="AK13" s="41" t="s">
        <v>37</v>
      </c>
      <c r="AL13" s="32">
        <v>0.1</v>
      </c>
      <c r="AM13" s="36" t="s">
        <v>83</v>
      </c>
      <c r="AN13" s="36" t="s">
        <v>86</v>
      </c>
      <c r="AO13" s="41" t="s">
        <v>37</v>
      </c>
      <c r="AP13" s="18">
        <v>0</v>
      </c>
      <c r="AQ13" s="42" t="s">
        <v>37</v>
      </c>
      <c r="AR13" s="41" t="s">
        <v>37</v>
      </c>
      <c r="AS13" s="18">
        <v>0</v>
      </c>
      <c r="AT13" s="42" t="s">
        <v>37</v>
      </c>
      <c r="AU13" s="41" t="s">
        <v>37</v>
      </c>
      <c r="AV13" s="113">
        <v>1</v>
      </c>
      <c r="AW13" s="37">
        <v>1</v>
      </c>
      <c r="AX13" s="37"/>
      <c r="AY13" s="37"/>
      <c r="AZ13" s="35">
        <v>1</v>
      </c>
      <c r="BA13" s="38"/>
      <c r="BB13" s="38"/>
      <c r="BC13" s="39">
        <v>1</v>
      </c>
      <c r="BD13" s="39"/>
      <c r="BE13" s="35">
        <v>1</v>
      </c>
      <c r="BF13" s="35"/>
      <c r="BG13" s="40"/>
      <c r="BH13" s="40"/>
      <c r="BI13" s="35"/>
      <c r="BJ13" s="35"/>
      <c r="BK13" s="38"/>
      <c r="BL13" s="35"/>
      <c r="BM13" s="35"/>
      <c r="BN13" s="123"/>
      <c r="BO13" s="41" t="s">
        <v>37</v>
      </c>
      <c r="BP13" s="25"/>
      <c r="BQ13" s="6"/>
      <c r="BR13" s="144">
        <f t="shared" si="8"/>
        <v>1.5</v>
      </c>
      <c r="BS13" s="144">
        <f t="shared" si="9"/>
      </c>
      <c r="BT13" s="144">
        <f t="shared" si="9"/>
      </c>
      <c r="BU13" s="144">
        <f t="shared" si="10"/>
        <v>13.5</v>
      </c>
      <c r="BV13" s="145"/>
      <c r="BW13" s="146">
        <f t="shared" si="11"/>
        <v>12</v>
      </c>
      <c r="BX13" s="146">
        <f t="shared" si="12"/>
        <v>1.5</v>
      </c>
      <c r="BY13" s="147">
        <f t="shared" si="13"/>
        <v>1.5</v>
      </c>
      <c r="BZ13" s="147">
        <f t="shared" si="14"/>
      </c>
      <c r="CA13" s="146">
        <f t="shared" si="15"/>
      </c>
      <c r="CB13" s="146">
        <f t="shared" si="16"/>
      </c>
      <c r="CC13" s="146">
        <f t="shared" si="17"/>
      </c>
      <c r="CD13" s="148">
        <f t="shared" si="18"/>
      </c>
      <c r="CE13" s="31"/>
    </row>
    <row r="14" spans="2:83" s="143" customFormat="1" ht="56.25">
      <c r="B14" s="162" t="s">
        <v>2</v>
      </c>
      <c r="C14" s="92" t="s">
        <v>267</v>
      </c>
      <c r="D14" s="25">
        <v>1</v>
      </c>
      <c r="E14" s="139">
        <v>3</v>
      </c>
      <c r="F14" s="43">
        <v>1</v>
      </c>
      <c r="G14" s="152" t="s">
        <v>202</v>
      </c>
      <c r="H14" s="43">
        <v>20</v>
      </c>
      <c r="I14" s="31"/>
      <c r="J14" s="27" t="s">
        <v>4</v>
      </c>
      <c r="K14" s="26" t="s">
        <v>36</v>
      </c>
      <c r="L14" s="559">
        <v>767</v>
      </c>
      <c r="M14" s="559">
        <v>3</v>
      </c>
      <c r="N14" s="559">
        <v>62</v>
      </c>
      <c r="O14" s="159">
        <f t="shared" si="7"/>
        <v>6</v>
      </c>
      <c r="P14" s="29">
        <f t="shared" si="5"/>
        <v>0.0847457627118644</v>
      </c>
      <c r="Q14" s="30"/>
      <c r="R14" s="30"/>
      <c r="S14" s="30">
        <v>0.95</v>
      </c>
      <c r="T14" s="30">
        <v>0.05</v>
      </c>
      <c r="U14" s="140" t="s">
        <v>203</v>
      </c>
      <c r="V14" s="32"/>
      <c r="W14" s="32"/>
      <c r="X14" s="558">
        <v>1</v>
      </c>
      <c r="Y14" s="33"/>
      <c r="Z14" s="32"/>
      <c r="AA14" s="32"/>
      <c r="AB14" s="32"/>
      <c r="AC14" s="34"/>
      <c r="AD14" s="31"/>
      <c r="AE14" s="35">
        <v>1</v>
      </c>
      <c r="AF14" s="41" t="s">
        <v>37</v>
      </c>
      <c r="AG14" s="36" t="s">
        <v>204</v>
      </c>
      <c r="AH14" s="31"/>
      <c r="AI14" s="32">
        <v>1</v>
      </c>
      <c r="AJ14" s="36" t="s">
        <v>205</v>
      </c>
      <c r="AK14" s="31"/>
      <c r="AL14" s="32">
        <v>0.03</v>
      </c>
      <c r="AM14" s="36" t="s">
        <v>205</v>
      </c>
      <c r="AN14" s="140" t="s">
        <v>206</v>
      </c>
      <c r="AO14" s="31"/>
      <c r="AP14" s="18">
        <v>0</v>
      </c>
      <c r="AQ14" s="42" t="s">
        <v>37</v>
      </c>
      <c r="AR14" s="41" t="s">
        <v>37</v>
      </c>
      <c r="AS14" s="35">
        <v>1</v>
      </c>
      <c r="AT14" s="35">
        <v>31</v>
      </c>
      <c r="AU14" s="31"/>
      <c r="AV14" s="113"/>
      <c r="AW14" s="37"/>
      <c r="AX14" s="37"/>
      <c r="AY14" s="37"/>
      <c r="AZ14" s="35">
        <v>1</v>
      </c>
      <c r="BA14" s="38"/>
      <c r="BB14" s="38"/>
      <c r="BC14" s="39">
        <v>1</v>
      </c>
      <c r="BD14" s="39"/>
      <c r="BE14" s="35"/>
      <c r="BF14" s="35">
        <v>1</v>
      </c>
      <c r="BG14" s="40"/>
      <c r="BH14" s="40">
        <v>1</v>
      </c>
      <c r="BI14" s="35"/>
      <c r="BJ14" s="35"/>
      <c r="BK14" s="38"/>
      <c r="BL14" s="35">
        <v>1</v>
      </c>
      <c r="BM14" s="35"/>
      <c r="BN14" s="123">
        <v>1</v>
      </c>
      <c r="BO14" s="41" t="s">
        <v>37</v>
      </c>
      <c r="BP14" s="25"/>
      <c r="BQ14" s="6"/>
      <c r="BR14" s="144">
        <f t="shared" si="8"/>
      </c>
      <c r="BS14" s="144">
        <f t="shared" si="9"/>
      </c>
      <c r="BT14" s="144">
        <f t="shared" si="9"/>
        <v>58.9</v>
      </c>
      <c r="BU14" s="144">
        <f t="shared" si="10"/>
        <v>3.1</v>
      </c>
      <c r="BV14" s="145"/>
      <c r="BW14" s="146">
        <f t="shared" si="11"/>
      </c>
      <c r="BX14" s="146">
        <f t="shared" si="12"/>
      </c>
      <c r="BY14" s="147">
        <f t="shared" si="13"/>
        <v>62</v>
      </c>
      <c r="BZ14" s="147">
        <f t="shared" si="14"/>
      </c>
      <c r="CA14" s="146">
        <f t="shared" si="15"/>
      </c>
      <c r="CB14" s="146">
        <f t="shared" si="16"/>
      </c>
      <c r="CC14" s="146">
        <f t="shared" si="17"/>
      </c>
      <c r="CD14" s="148">
        <f t="shared" si="18"/>
      </c>
      <c r="CE14" s="31"/>
    </row>
    <row r="15" spans="2:83" s="143" customFormat="1" ht="22.5">
      <c r="B15" s="91" t="s">
        <v>232</v>
      </c>
      <c r="C15" s="92" t="s">
        <v>267</v>
      </c>
      <c r="D15" s="25">
        <v>1</v>
      </c>
      <c r="E15" s="168">
        <v>3</v>
      </c>
      <c r="F15" s="24">
        <v>0</v>
      </c>
      <c r="G15" s="152"/>
      <c r="H15" s="43"/>
      <c r="I15" s="31"/>
      <c r="J15" s="27" t="s">
        <v>233</v>
      </c>
      <c r="K15" s="26" t="s">
        <v>36</v>
      </c>
      <c r="L15" s="45">
        <v>257</v>
      </c>
      <c r="M15" s="45">
        <v>5</v>
      </c>
      <c r="N15" s="45">
        <v>10</v>
      </c>
      <c r="O15" s="159">
        <f t="shared" si="7"/>
        <v>18</v>
      </c>
      <c r="P15" s="29">
        <f>IF(SUM(M15:N15)=0,"",SUM(M15:N15)/L15)</f>
        <v>0.058365758754863814</v>
      </c>
      <c r="Q15" s="30"/>
      <c r="R15" s="30"/>
      <c r="S15" s="30"/>
      <c r="T15" s="30">
        <v>0.25</v>
      </c>
      <c r="U15" s="140" t="s">
        <v>271</v>
      </c>
      <c r="V15" s="32"/>
      <c r="W15" s="32"/>
      <c r="X15" s="33"/>
      <c r="Y15" s="33"/>
      <c r="Z15" s="32"/>
      <c r="AA15" s="32"/>
      <c r="AB15" s="32"/>
      <c r="AC15" s="34"/>
      <c r="AD15" s="31" t="s">
        <v>272</v>
      </c>
      <c r="AE15" s="35">
        <v>1</v>
      </c>
      <c r="AF15" s="41"/>
      <c r="AG15" s="36"/>
      <c r="AH15" s="31"/>
      <c r="AI15" s="32">
        <v>0</v>
      </c>
      <c r="AJ15" s="36"/>
      <c r="AK15" s="41" t="s">
        <v>37</v>
      </c>
      <c r="AL15" s="32">
        <v>0.25</v>
      </c>
      <c r="AM15" s="36" t="s">
        <v>273</v>
      </c>
      <c r="AN15" s="169" t="s">
        <v>274</v>
      </c>
      <c r="AO15" s="41" t="s">
        <v>37</v>
      </c>
      <c r="AP15" s="15">
        <v>1</v>
      </c>
      <c r="AQ15" s="42">
        <v>1</v>
      </c>
      <c r="AR15" s="31" t="s">
        <v>275</v>
      </c>
      <c r="AS15" s="37">
        <v>0</v>
      </c>
      <c r="AT15" s="42" t="s">
        <v>37</v>
      </c>
      <c r="AU15" s="41" t="s">
        <v>37</v>
      </c>
      <c r="AV15" s="113">
        <v>1</v>
      </c>
      <c r="AW15" s="37">
        <v>1</v>
      </c>
      <c r="AX15" s="37">
        <v>1</v>
      </c>
      <c r="AY15" s="37"/>
      <c r="AZ15" s="35"/>
      <c r="BA15" s="38">
        <v>1</v>
      </c>
      <c r="BB15" s="38"/>
      <c r="BC15" s="39"/>
      <c r="BD15" s="39">
        <v>1</v>
      </c>
      <c r="BE15" s="35"/>
      <c r="BF15" s="35">
        <v>1</v>
      </c>
      <c r="BG15" s="40">
        <v>1</v>
      </c>
      <c r="BH15" s="40"/>
      <c r="BI15" s="35"/>
      <c r="BJ15" s="35"/>
      <c r="BK15" s="38">
        <v>1</v>
      </c>
      <c r="BL15" s="35"/>
      <c r="BM15" s="35"/>
      <c r="BN15" s="123"/>
      <c r="BO15" s="41"/>
      <c r="BP15" s="25"/>
      <c r="BQ15" s="6"/>
      <c r="BR15" s="144">
        <f>IF(Q15="","",Q15*$N15)</f>
      </c>
      <c r="BS15" s="144">
        <f>IF(R15="","",R15*$N15)</f>
      </c>
      <c r="BT15" s="144">
        <f>IF(S15="","",S15*$N15)</f>
      </c>
      <c r="BU15" s="144">
        <f>IF(T15="","",T15*$N15)</f>
        <v>2.5</v>
      </c>
      <c r="BV15" s="145"/>
      <c r="BW15" s="146">
        <f aca="true" t="shared" si="19" ref="BW15:CD15">IF(V15="","",V15*$N15)</f>
      </c>
      <c r="BX15" s="146">
        <f t="shared" si="19"/>
      </c>
      <c r="BY15" s="147">
        <f t="shared" si="19"/>
      </c>
      <c r="BZ15" s="147">
        <f t="shared" si="19"/>
      </c>
      <c r="CA15" s="146">
        <f t="shared" si="19"/>
      </c>
      <c r="CB15" s="146">
        <f t="shared" si="19"/>
      </c>
      <c r="CC15" s="146">
        <f t="shared" si="19"/>
      </c>
      <c r="CD15" s="148">
        <f t="shared" si="19"/>
      </c>
      <c r="CE15" s="31"/>
    </row>
    <row r="16" spans="2:83" s="143" customFormat="1" ht="33.75">
      <c r="B16" s="91" t="s">
        <v>102</v>
      </c>
      <c r="C16" s="92" t="s">
        <v>267</v>
      </c>
      <c r="D16" s="25">
        <v>1</v>
      </c>
      <c r="E16" s="25">
        <v>4</v>
      </c>
      <c r="F16" s="43">
        <v>1</v>
      </c>
      <c r="G16" s="153" t="s">
        <v>101</v>
      </c>
      <c r="H16" s="43">
        <v>15</v>
      </c>
      <c r="I16" s="31"/>
      <c r="J16" s="26" t="s">
        <v>36</v>
      </c>
      <c r="K16" s="47" t="s">
        <v>143</v>
      </c>
      <c r="L16" s="28">
        <v>570</v>
      </c>
      <c r="M16" s="28"/>
      <c r="N16" s="28">
        <v>40</v>
      </c>
      <c r="O16" s="159">
        <f t="shared" si="7"/>
        <v>9</v>
      </c>
      <c r="P16" s="29">
        <f t="shared" si="5"/>
        <v>0.07017543859649122</v>
      </c>
      <c r="Q16" s="30">
        <v>0.01</v>
      </c>
      <c r="R16" s="30"/>
      <c r="S16" s="30"/>
      <c r="T16" s="30">
        <v>0.99</v>
      </c>
      <c r="U16" s="31" t="s">
        <v>117</v>
      </c>
      <c r="V16" s="32"/>
      <c r="W16" s="32"/>
      <c r="X16" s="33">
        <v>1</v>
      </c>
      <c r="Y16" s="33"/>
      <c r="Z16" s="32"/>
      <c r="AA16" s="32"/>
      <c r="AB16" s="32"/>
      <c r="AC16" s="34"/>
      <c r="AD16" s="41" t="s">
        <v>37</v>
      </c>
      <c r="AE16" s="35">
        <v>1</v>
      </c>
      <c r="AF16" s="41" t="s">
        <v>37</v>
      </c>
      <c r="AG16" s="36" t="s">
        <v>118</v>
      </c>
      <c r="AH16" s="41" t="s">
        <v>37</v>
      </c>
      <c r="AI16" s="32">
        <v>1</v>
      </c>
      <c r="AJ16" s="36" t="s">
        <v>119</v>
      </c>
      <c r="AK16" s="41" t="s">
        <v>37</v>
      </c>
      <c r="AL16" s="32">
        <v>0</v>
      </c>
      <c r="AM16" s="42" t="s">
        <v>37</v>
      </c>
      <c r="AN16" s="42" t="s">
        <v>37</v>
      </c>
      <c r="AO16" s="41" t="s">
        <v>37</v>
      </c>
      <c r="AP16" s="37">
        <v>0</v>
      </c>
      <c r="AQ16" s="42" t="s">
        <v>37</v>
      </c>
      <c r="AR16" s="41" t="s">
        <v>37</v>
      </c>
      <c r="AS16" s="15">
        <v>1</v>
      </c>
      <c r="AT16" s="42" t="s">
        <v>37</v>
      </c>
      <c r="AU16" s="31" t="s">
        <v>120</v>
      </c>
      <c r="AV16" s="113"/>
      <c r="AW16" s="37">
        <v>1</v>
      </c>
      <c r="AX16" s="37">
        <v>1</v>
      </c>
      <c r="AY16" s="37">
        <v>1</v>
      </c>
      <c r="AZ16" s="35">
        <v>1</v>
      </c>
      <c r="BA16" s="38">
        <v>1</v>
      </c>
      <c r="BB16" s="38"/>
      <c r="BC16" s="39"/>
      <c r="BD16" s="39"/>
      <c r="BE16" s="35"/>
      <c r="BF16" s="35"/>
      <c r="BG16" s="40">
        <v>1</v>
      </c>
      <c r="BH16" s="40"/>
      <c r="BI16" s="35"/>
      <c r="BJ16" s="35">
        <v>1</v>
      </c>
      <c r="BK16" s="38"/>
      <c r="BL16" s="35"/>
      <c r="BM16" s="35">
        <v>1</v>
      </c>
      <c r="BN16" s="123"/>
      <c r="BO16" s="41" t="s">
        <v>37</v>
      </c>
      <c r="BP16" s="25"/>
      <c r="BQ16" s="6"/>
      <c r="BR16" s="144">
        <f t="shared" si="8"/>
        <v>0.4</v>
      </c>
      <c r="BS16" s="144">
        <f t="shared" si="9"/>
      </c>
      <c r="BT16" s="144">
        <f t="shared" si="9"/>
      </c>
      <c r="BU16" s="144">
        <f t="shared" si="10"/>
        <v>39.6</v>
      </c>
      <c r="BV16" s="145"/>
      <c r="BW16" s="146">
        <f t="shared" si="11"/>
      </c>
      <c r="BX16" s="146">
        <f t="shared" si="12"/>
      </c>
      <c r="BY16" s="147">
        <f t="shared" si="13"/>
        <v>40</v>
      </c>
      <c r="BZ16" s="147">
        <f t="shared" si="14"/>
      </c>
      <c r="CA16" s="146">
        <f t="shared" si="15"/>
      </c>
      <c r="CB16" s="146">
        <f t="shared" si="16"/>
      </c>
      <c r="CC16" s="146">
        <f t="shared" si="17"/>
      </c>
      <c r="CD16" s="148">
        <f t="shared" si="18"/>
      </c>
      <c r="CE16" s="41" t="s">
        <v>37</v>
      </c>
    </row>
    <row r="17" spans="2:83" s="143" customFormat="1" ht="22.5">
      <c r="B17" s="162" t="s">
        <v>12</v>
      </c>
      <c r="C17" s="92" t="s">
        <v>267</v>
      </c>
      <c r="D17" s="25">
        <v>1</v>
      </c>
      <c r="E17" s="24">
        <v>0</v>
      </c>
      <c r="F17" s="24">
        <v>0</v>
      </c>
      <c r="G17" s="26" t="s">
        <v>36</v>
      </c>
      <c r="H17" s="24">
        <v>0</v>
      </c>
      <c r="I17" s="31"/>
      <c r="J17" s="26" t="s">
        <v>36</v>
      </c>
      <c r="K17" s="26" t="s">
        <v>36</v>
      </c>
      <c r="L17" s="555">
        <v>750</v>
      </c>
      <c r="M17" s="555">
        <v>2</v>
      </c>
      <c r="N17" s="555">
        <v>83</v>
      </c>
      <c r="O17" s="159">
        <f t="shared" si="7"/>
        <v>2</v>
      </c>
      <c r="P17" s="29">
        <f t="shared" si="5"/>
        <v>0.11333333333333333</v>
      </c>
      <c r="Q17" s="30"/>
      <c r="R17" s="30">
        <v>1</v>
      </c>
      <c r="S17" s="30"/>
      <c r="T17" s="30"/>
      <c r="U17" s="31" t="s">
        <v>6</v>
      </c>
      <c r="V17" s="32"/>
      <c r="W17" s="32"/>
      <c r="X17" s="33"/>
      <c r="Y17" s="33"/>
      <c r="Z17" s="32"/>
      <c r="AA17" s="558">
        <v>1</v>
      </c>
      <c r="AB17" s="32"/>
      <c r="AC17" s="34"/>
      <c r="AD17" s="41" t="s">
        <v>37</v>
      </c>
      <c r="AE17" s="35">
        <v>1</v>
      </c>
      <c r="AF17" s="41" t="s">
        <v>37</v>
      </c>
      <c r="AG17" s="42" t="s">
        <v>37</v>
      </c>
      <c r="AH17" s="41" t="s">
        <v>37</v>
      </c>
      <c r="AI17" s="32">
        <v>0.1</v>
      </c>
      <c r="AJ17" s="36" t="s">
        <v>94</v>
      </c>
      <c r="AK17" s="41" t="s">
        <v>37</v>
      </c>
      <c r="AL17" s="32">
        <v>0</v>
      </c>
      <c r="AM17" s="46" t="s">
        <v>37</v>
      </c>
      <c r="AN17" s="42" t="s">
        <v>37</v>
      </c>
      <c r="AO17" s="41" t="s">
        <v>37</v>
      </c>
      <c r="AP17" s="15">
        <v>1</v>
      </c>
      <c r="AQ17" s="35">
        <v>1</v>
      </c>
      <c r="AR17" s="31" t="s">
        <v>95</v>
      </c>
      <c r="AS17" s="37">
        <v>0</v>
      </c>
      <c r="AT17" s="42" t="s">
        <v>37</v>
      </c>
      <c r="AU17" s="41" t="s">
        <v>37</v>
      </c>
      <c r="AV17" s="113"/>
      <c r="AW17" s="37"/>
      <c r="AX17" s="37"/>
      <c r="AY17" s="37"/>
      <c r="AZ17" s="35"/>
      <c r="BA17" s="38"/>
      <c r="BB17" s="38"/>
      <c r="BC17" s="39"/>
      <c r="BD17" s="39"/>
      <c r="BE17" s="35"/>
      <c r="BF17" s="35"/>
      <c r="BG17" s="40"/>
      <c r="BH17" s="40"/>
      <c r="BI17" s="35"/>
      <c r="BJ17" s="35"/>
      <c r="BK17" s="38"/>
      <c r="BL17" s="35"/>
      <c r="BM17" s="35"/>
      <c r="BN17" s="123"/>
      <c r="BO17" s="41" t="s">
        <v>37</v>
      </c>
      <c r="BP17" s="25"/>
      <c r="BQ17" s="6"/>
      <c r="BR17" s="144">
        <f t="shared" si="8"/>
      </c>
      <c r="BS17" s="144">
        <f t="shared" si="9"/>
        <v>83</v>
      </c>
      <c r="BT17" s="144">
        <f t="shared" si="9"/>
      </c>
      <c r="BU17" s="144">
        <f t="shared" si="10"/>
      </c>
      <c r="BV17" s="145"/>
      <c r="BW17" s="146">
        <f t="shared" si="11"/>
      </c>
      <c r="BX17" s="146">
        <f t="shared" si="12"/>
      </c>
      <c r="BY17" s="147">
        <f t="shared" si="13"/>
      </c>
      <c r="BZ17" s="147">
        <f t="shared" si="14"/>
      </c>
      <c r="CA17" s="146">
        <f t="shared" si="15"/>
      </c>
      <c r="CB17" s="146">
        <f t="shared" si="16"/>
        <v>83</v>
      </c>
      <c r="CC17" s="146">
        <f t="shared" si="17"/>
      </c>
      <c r="CD17" s="148">
        <f t="shared" si="18"/>
      </c>
      <c r="CE17" s="41" t="s">
        <v>37</v>
      </c>
    </row>
    <row r="18" spans="2:83" s="143" customFormat="1" ht="33.75" customHeight="1">
      <c r="B18" s="162" t="s">
        <v>123</v>
      </c>
      <c r="C18" s="92" t="s">
        <v>267</v>
      </c>
      <c r="D18" s="25">
        <v>1</v>
      </c>
      <c r="E18" s="25">
        <v>2</v>
      </c>
      <c r="F18" s="157"/>
      <c r="G18" s="137" t="s">
        <v>217</v>
      </c>
      <c r="H18" s="157"/>
      <c r="I18" s="41" t="s">
        <v>37</v>
      </c>
      <c r="J18" s="27" t="s">
        <v>124</v>
      </c>
      <c r="K18" s="27"/>
      <c r="L18" s="555">
        <v>1250</v>
      </c>
      <c r="M18" s="555">
        <v>25</v>
      </c>
      <c r="N18" s="555">
        <v>80</v>
      </c>
      <c r="O18" s="159">
        <f t="shared" si="7"/>
        <v>3</v>
      </c>
      <c r="P18" s="29">
        <f t="shared" si="5"/>
        <v>0.084</v>
      </c>
      <c r="Q18" s="30">
        <v>0.1</v>
      </c>
      <c r="R18" s="30">
        <v>0.9</v>
      </c>
      <c r="S18" s="30"/>
      <c r="T18" s="30"/>
      <c r="U18" s="41" t="s">
        <v>37</v>
      </c>
      <c r="V18" s="32"/>
      <c r="W18" s="32"/>
      <c r="X18" s="558">
        <v>0.2</v>
      </c>
      <c r="Y18" s="33"/>
      <c r="Z18" s="32"/>
      <c r="AA18" s="32"/>
      <c r="AB18" s="32"/>
      <c r="AC18" s="558">
        <v>0.8</v>
      </c>
      <c r="AD18" s="31" t="s">
        <v>125</v>
      </c>
      <c r="AE18" s="35">
        <v>1</v>
      </c>
      <c r="AF18" s="41" t="s">
        <v>37</v>
      </c>
      <c r="AG18" s="36" t="s">
        <v>126</v>
      </c>
      <c r="AH18" s="41" t="s">
        <v>37</v>
      </c>
      <c r="AI18" s="32">
        <v>1</v>
      </c>
      <c r="AJ18" s="42" t="s">
        <v>37</v>
      </c>
      <c r="AK18" s="41" t="s">
        <v>37</v>
      </c>
      <c r="AL18" s="32">
        <v>0.05</v>
      </c>
      <c r="AM18" s="36"/>
      <c r="AN18" s="36" t="s">
        <v>127</v>
      </c>
      <c r="AO18" s="41" t="s">
        <v>37</v>
      </c>
      <c r="AP18" s="42">
        <v>1</v>
      </c>
      <c r="AQ18" s="42">
        <v>2</v>
      </c>
      <c r="AR18" s="136" t="s">
        <v>127</v>
      </c>
      <c r="AS18" s="35">
        <v>1</v>
      </c>
      <c r="AT18" s="35">
        <v>10</v>
      </c>
      <c r="AU18" s="41" t="s">
        <v>37</v>
      </c>
      <c r="AV18" s="113"/>
      <c r="AW18" s="37">
        <v>1</v>
      </c>
      <c r="AX18" s="37"/>
      <c r="AY18" s="37">
        <v>1</v>
      </c>
      <c r="AZ18" s="35">
        <v>1</v>
      </c>
      <c r="BA18" s="38"/>
      <c r="BB18" s="38"/>
      <c r="BC18" s="39"/>
      <c r="BD18" s="39"/>
      <c r="BE18" s="35"/>
      <c r="BF18" s="35"/>
      <c r="BG18" s="40"/>
      <c r="BH18" s="40">
        <v>1</v>
      </c>
      <c r="BI18" s="35">
        <v>1</v>
      </c>
      <c r="BJ18" s="35"/>
      <c r="BK18" s="38"/>
      <c r="BL18" s="35">
        <v>1</v>
      </c>
      <c r="BM18" s="35"/>
      <c r="BN18" s="123">
        <v>1</v>
      </c>
      <c r="BO18" s="31" t="s">
        <v>128</v>
      </c>
      <c r="BP18" s="25"/>
      <c r="BQ18" s="6"/>
      <c r="BR18" s="144">
        <f t="shared" si="8"/>
        <v>8</v>
      </c>
      <c r="BS18" s="144">
        <f t="shared" si="9"/>
        <v>72</v>
      </c>
      <c r="BT18" s="144">
        <f t="shared" si="9"/>
      </c>
      <c r="BU18" s="144">
        <f t="shared" si="10"/>
      </c>
      <c r="BV18" s="145"/>
      <c r="BW18" s="146">
        <f t="shared" si="11"/>
      </c>
      <c r="BX18" s="146">
        <f t="shared" si="12"/>
      </c>
      <c r="BY18" s="147">
        <f t="shared" si="13"/>
        <v>16</v>
      </c>
      <c r="BZ18" s="147">
        <f t="shared" si="14"/>
      </c>
      <c r="CA18" s="146">
        <f t="shared" si="15"/>
      </c>
      <c r="CB18" s="146">
        <f t="shared" si="16"/>
      </c>
      <c r="CC18" s="146">
        <f t="shared" si="17"/>
      </c>
      <c r="CD18" s="148">
        <f t="shared" si="18"/>
        <v>64</v>
      </c>
      <c r="CE18" s="31" t="s">
        <v>125</v>
      </c>
    </row>
    <row r="19" spans="2:83" s="143" customFormat="1" ht="12.75">
      <c r="B19" s="91" t="s">
        <v>13</v>
      </c>
      <c r="C19" s="92" t="s">
        <v>267</v>
      </c>
      <c r="D19" s="25">
        <v>1</v>
      </c>
      <c r="E19" s="25">
        <v>5</v>
      </c>
      <c r="F19" s="43">
        <v>1</v>
      </c>
      <c r="G19" s="152" t="s">
        <v>14</v>
      </c>
      <c r="H19" s="43">
        <v>15</v>
      </c>
      <c r="I19" s="31"/>
      <c r="J19" s="26" t="s">
        <v>36</v>
      </c>
      <c r="K19" s="27" t="s">
        <v>177</v>
      </c>
      <c r="L19" s="28">
        <v>1200</v>
      </c>
      <c r="M19" s="28">
        <v>5</v>
      </c>
      <c r="N19" s="28">
        <v>50</v>
      </c>
      <c r="O19" s="159">
        <f t="shared" si="7"/>
        <v>7</v>
      </c>
      <c r="P19" s="29">
        <f t="shared" si="5"/>
        <v>0.04583333333333333</v>
      </c>
      <c r="Q19" s="30">
        <v>0.4</v>
      </c>
      <c r="R19" s="30">
        <v>0.1</v>
      </c>
      <c r="S19" s="30"/>
      <c r="T19" s="30">
        <v>0.5</v>
      </c>
      <c r="U19" s="31"/>
      <c r="V19" s="32"/>
      <c r="W19" s="32"/>
      <c r="X19" s="33"/>
      <c r="Y19" s="33"/>
      <c r="Z19" s="32"/>
      <c r="AA19" s="32">
        <v>1</v>
      </c>
      <c r="AB19" s="32"/>
      <c r="AC19" s="34"/>
      <c r="AD19" s="31" t="s">
        <v>6</v>
      </c>
      <c r="AE19" s="35">
        <v>1</v>
      </c>
      <c r="AF19" s="31" t="s">
        <v>6</v>
      </c>
      <c r="AG19" s="35" t="s">
        <v>6</v>
      </c>
      <c r="AH19" s="41" t="s">
        <v>37</v>
      </c>
      <c r="AI19" s="32">
        <v>0</v>
      </c>
      <c r="AJ19" s="42" t="s">
        <v>37</v>
      </c>
      <c r="AK19" s="31" t="s">
        <v>6</v>
      </c>
      <c r="AL19" s="32">
        <v>0.98</v>
      </c>
      <c r="AM19" s="36" t="s">
        <v>96</v>
      </c>
      <c r="AN19" s="36" t="s">
        <v>97</v>
      </c>
      <c r="AO19" s="41" t="s">
        <v>37</v>
      </c>
      <c r="AP19" s="37">
        <v>0</v>
      </c>
      <c r="AQ19" s="42" t="s">
        <v>37</v>
      </c>
      <c r="AR19" s="31" t="s">
        <v>95</v>
      </c>
      <c r="AS19" s="35">
        <v>1</v>
      </c>
      <c r="AT19" s="35">
        <v>1</v>
      </c>
      <c r="AU19" s="31" t="s">
        <v>95</v>
      </c>
      <c r="AV19" s="113">
        <v>1</v>
      </c>
      <c r="AW19" s="37"/>
      <c r="AX19" s="37"/>
      <c r="AY19" s="37"/>
      <c r="AZ19" s="35"/>
      <c r="BA19" s="38">
        <v>1</v>
      </c>
      <c r="BB19" s="38">
        <v>1</v>
      </c>
      <c r="BC19" s="39">
        <v>1</v>
      </c>
      <c r="BD19" s="39"/>
      <c r="BE19" s="35"/>
      <c r="BF19" s="35">
        <v>1</v>
      </c>
      <c r="BG19" s="40">
        <v>1</v>
      </c>
      <c r="BH19" s="40"/>
      <c r="BI19" s="35"/>
      <c r="BJ19" s="35"/>
      <c r="BK19" s="38"/>
      <c r="BL19" s="35"/>
      <c r="BM19" s="35">
        <v>1</v>
      </c>
      <c r="BN19" s="123"/>
      <c r="BO19" s="31" t="s">
        <v>95</v>
      </c>
      <c r="BP19" s="25"/>
      <c r="BQ19" s="6"/>
      <c r="BR19" s="144">
        <f t="shared" si="8"/>
        <v>20</v>
      </c>
      <c r="BS19" s="144">
        <f t="shared" si="9"/>
        <v>5</v>
      </c>
      <c r="BT19" s="144">
        <f t="shared" si="9"/>
      </c>
      <c r="BU19" s="144">
        <f t="shared" si="10"/>
        <v>25</v>
      </c>
      <c r="BV19" s="145"/>
      <c r="BW19" s="146">
        <f t="shared" si="11"/>
      </c>
      <c r="BX19" s="146">
        <f t="shared" si="12"/>
      </c>
      <c r="BY19" s="147">
        <f t="shared" si="13"/>
      </c>
      <c r="BZ19" s="147">
        <f t="shared" si="14"/>
      </c>
      <c r="CA19" s="146">
        <f t="shared" si="15"/>
      </c>
      <c r="CB19" s="146">
        <f t="shared" si="16"/>
        <v>50</v>
      </c>
      <c r="CC19" s="146">
        <f t="shared" si="17"/>
      </c>
      <c r="CD19" s="148">
        <f t="shared" si="18"/>
      </c>
      <c r="CE19" s="31" t="s">
        <v>6</v>
      </c>
    </row>
    <row r="20" spans="2:83" s="143" customFormat="1" ht="22.5">
      <c r="B20" s="91" t="s">
        <v>17</v>
      </c>
      <c r="C20" s="92" t="s">
        <v>267</v>
      </c>
      <c r="D20" s="25">
        <v>1</v>
      </c>
      <c r="E20" s="25">
        <v>10</v>
      </c>
      <c r="F20" s="43">
        <v>1</v>
      </c>
      <c r="G20" s="152" t="s">
        <v>167</v>
      </c>
      <c r="H20" s="43">
        <v>15</v>
      </c>
      <c r="I20" s="31"/>
      <c r="J20" s="26" t="s">
        <v>36</v>
      </c>
      <c r="K20" s="27" t="s">
        <v>207</v>
      </c>
      <c r="L20" s="28">
        <v>930</v>
      </c>
      <c r="M20" s="28">
        <v>11</v>
      </c>
      <c r="N20" s="28">
        <v>32</v>
      </c>
      <c r="O20" s="159">
        <f t="shared" si="7"/>
        <v>11</v>
      </c>
      <c r="P20" s="29">
        <f t="shared" si="5"/>
        <v>0.046236559139784944</v>
      </c>
      <c r="Q20" s="30"/>
      <c r="R20" s="30">
        <v>1</v>
      </c>
      <c r="S20" s="30"/>
      <c r="T20" s="30"/>
      <c r="U20" s="41" t="s">
        <v>37</v>
      </c>
      <c r="V20" s="32">
        <v>1</v>
      </c>
      <c r="W20" s="32"/>
      <c r="X20" s="33"/>
      <c r="Y20" s="33"/>
      <c r="Z20" s="32"/>
      <c r="AA20" s="32"/>
      <c r="AB20" s="32"/>
      <c r="AC20" s="34"/>
      <c r="AD20" s="41" t="s">
        <v>37</v>
      </c>
      <c r="AE20" s="35">
        <v>1</v>
      </c>
      <c r="AF20" s="31"/>
      <c r="AG20" s="36" t="s">
        <v>131</v>
      </c>
      <c r="AH20" s="31"/>
      <c r="AI20" s="32">
        <v>1</v>
      </c>
      <c r="AJ20" s="36" t="s">
        <v>132</v>
      </c>
      <c r="AK20" s="41" t="s">
        <v>37</v>
      </c>
      <c r="AL20" s="32">
        <v>0</v>
      </c>
      <c r="AM20" s="42" t="s">
        <v>37</v>
      </c>
      <c r="AN20" s="42" t="s">
        <v>37</v>
      </c>
      <c r="AO20" s="41" t="s">
        <v>37</v>
      </c>
      <c r="AP20" s="37">
        <v>0</v>
      </c>
      <c r="AQ20" s="42" t="s">
        <v>37</v>
      </c>
      <c r="AR20" s="41" t="s">
        <v>37</v>
      </c>
      <c r="AS20" s="35">
        <v>1</v>
      </c>
      <c r="AT20" s="35">
        <v>8</v>
      </c>
      <c r="AU20" s="41" t="s">
        <v>37</v>
      </c>
      <c r="AV20" s="113">
        <v>1</v>
      </c>
      <c r="AW20" s="37">
        <v>1</v>
      </c>
      <c r="AX20" s="37"/>
      <c r="AY20" s="37"/>
      <c r="AZ20" s="35">
        <v>1</v>
      </c>
      <c r="BA20" s="38">
        <v>1</v>
      </c>
      <c r="BB20" s="38"/>
      <c r="BC20" s="39">
        <v>1</v>
      </c>
      <c r="BD20" s="39"/>
      <c r="BE20" s="35">
        <v>1</v>
      </c>
      <c r="BF20" s="35"/>
      <c r="BG20" s="40"/>
      <c r="BH20" s="40"/>
      <c r="BI20" s="35"/>
      <c r="BJ20" s="35"/>
      <c r="BK20" s="38">
        <v>1</v>
      </c>
      <c r="BL20" s="35">
        <v>1</v>
      </c>
      <c r="BM20" s="35">
        <v>1</v>
      </c>
      <c r="BN20" s="123">
        <v>1</v>
      </c>
      <c r="BO20" s="41" t="s">
        <v>37</v>
      </c>
      <c r="BP20" s="25"/>
      <c r="BQ20" s="6"/>
      <c r="BR20" s="144">
        <f t="shared" si="8"/>
      </c>
      <c r="BS20" s="144">
        <f t="shared" si="9"/>
        <v>32</v>
      </c>
      <c r="BT20" s="144">
        <f t="shared" si="9"/>
      </c>
      <c r="BU20" s="144">
        <f t="shared" si="10"/>
      </c>
      <c r="BV20" s="145"/>
      <c r="BW20" s="146">
        <f t="shared" si="11"/>
        <v>32</v>
      </c>
      <c r="BX20" s="146">
        <f t="shared" si="12"/>
      </c>
      <c r="BY20" s="147">
        <f t="shared" si="13"/>
      </c>
      <c r="BZ20" s="147">
        <f t="shared" si="14"/>
      </c>
      <c r="CA20" s="146">
        <f t="shared" si="15"/>
      </c>
      <c r="CB20" s="146">
        <f t="shared" si="16"/>
      </c>
      <c r="CC20" s="146">
        <f t="shared" si="17"/>
      </c>
      <c r="CD20" s="148">
        <f t="shared" si="18"/>
      </c>
      <c r="CE20" s="41" t="s">
        <v>37</v>
      </c>
    </row>
    <row r="21" spans="2:83" s="143" customFormat="1" ht="48">
      <c r="B21" s="91" t="s">
        <v>38</v>
      </c>
      <c r="C21" s="92" t="s">
        <v>267</v>
      </c>
      <c r="D21" s="25">
        <v>1</v>
      </c>
      <c r="E21" s="25">
        <v>4</v>
      </c>
      <c r="F21" s="43">
        <v>1</v>
      </c>
      <c r="G21" s="152" t="s">
        <v>188</v>
      </c>
      <c r="H21" s="43">
        <v>10</v>
      </c>
      <c r="I21" s="31" t="s">
        <v>187</v>
      </c>
      <c r="J21" s="26" t="s">
        <v>36</v>
      </c>
      <c r="K21" s="27" t="s">
        <v>190</v>
      </c>
      <c r="L21" s="45">
        <v>300</v>
      </c>
      <c r="M21" s="45">
        <v>3</v>
      </c>
      <c r="N21" s="45">
        <v>25</v>
      </c>
      <c r="O21" s="159">
        <f t="shared" si="7"/>
        <v>14</v>
      </c>
      <c r="P21" s="29">
        <f t="shared" si="5"/>
        <v>0.09333333333333334</v>
      </c>
      <c r="Q21" s="30">
        <v>0.4</v>
      </c>
      <c r="R21" s="30">
        <v>0.6</v>
      </c>
      <c r="S21" s="30"/>
      <c r="T21" s="30"/>
      <c r="U21" s="31"/>
      <c r="V21" s="32"/>
      <c r="W21" s="32"/>
      <c r="X21" s="33">
        <v>1</v>
      </c>
      <c r="Y21" s="33"/>
      <c r="Z21" s="32"/>
      <c r="AA21" s="32"/>
      <c r="AB21" s="32"/>
      <c r="AC21" s="34"/>
      <c r="AD21" s="31"/>
      <c r="AE21" s="35">
        <v>1</v>
      </c>
      <c r="AF21" s="31"/>
      <c r="AG21" s="35" t="s">
        <v>191</v>
      </c>
      <c r="AH21" s="31"/>
      <c r="AI21" s="32">
        <v>0.6</v>
      </c>
      <c r="AJ21" s="36" t="s">
        <v>186</v>
      </c>
      <c r="AK21" s="31"/>
      <c r="AL21" s="32">
        <v>0.6</v>
      </c>
      <c r="AM21" s="36" t="s">
        <v>193</v>
      </c>
      <c r="AN21" s="35" t="s">
        <v>192</v>
      </c>
      <c r="AO21" s="41" t="s">
        <v>37</v>
      </c>
      <c r="AP21" s="37">
        <v>0</v>
      </c>
      <c r="AQ21" s="42" t="s">
        <v>37</v>
      </c>
      <c r="AR21" s="41" t="s">
        <v>37</v>
      </c>
      <c r="AS21" s="35">
        <v>1</v>
      </c>
      <c r="AT21" s="35">
        <v>2</v>
      </c>
      <c r="AU21" s="41" t="s">
        <v>37</v>
      </c>
      <c r="AV21" s="113">
        <v>1</v>
      </c>
      <c r="AW21" s="37">
        <v>1</v>
      </c>
      <c r="AX21" s="37"/>
      <c r="AY21" s="37"/>
      <c r="AZ21" s="35"/>
      <c r="BA21" s="38">
        <v>1</v>
      </c>
      <c r="BB21" s="38"/>
      <c r="BC21" s="39">
        <v>1</v>
      </c>
      <c r="BD21" s="39"/>
      <c r="BE21" s="35"/>
      <c r="BF21" s="35">
        <v>1</v>
      </c>
      <c r="BG21" s="40"/>
      <c r="BH21" s="40">
        <v>1</v>
      </c>
      <c r="BI21" s="35"/>
      <c r="BJ21" s="35"/>
      <c r="BK21" s="38"/>
      <c r="BL21" s="35">
        <v>1</v>
      </c>
      <c r="BM21" s="35">
        <v>1</v>
      </c>
      <c r="BN21" s="123"/>
      <c r="BO21" s="31"/>
      <c r="BP21" s="25"/>
      <c r="BQ21" s="6"/>
      <c r="BR21" s="144">
        <f t="shared" si="8"/>
        <v>10</v>
      </c>
      <c r="BS21" s="144">
        <f t="shared" si="9"/>
        <v>15</v>
      </c>
      <c r="BT21" s="144">
        <f t="shared" si="9"/>
      </c>
      <c r="BU21" s="144">
        <f t="shared" si="10"/>
      </c>
      <c r="BV21" s="145"/>
      <c r="BW21" s="146">
        <f t="shared" si="11"/>
      </c>
      <c r="BX21" s="146">
        <f t="shared" si="12"/>
      </c>
      <c r="BY21" s="147">
        <f t="shared" si="13"/>
        <v>25</v>
      </c>
      <c r="BZ21" s="147">
        <f t="shared" si="14"/>
      </c>
      <c r="CA21" s="146">
        <f t="shared" si="15"/>
      </c>
      <c r="CB21" s="146">
        <f t="shared" si="16"/>
      </c>
      <c r="CC21" s="146">
        <f t="shared" si="17"/>
      </c>
      <c r="CD21" s="148">
        <f t="shared" si="18"/>
      </c>
      <c r="CE21" s="31"/>
    </row>
    <row r="22" spans="2:83" s="143" customFormat="1" ht="24">
      <c r="B22" s="91" t="s">
        <v>194</v>
      </c>
      <c r="C22" s="92" t="s">
        <v>267</v>
      </c>
      <c r="D22" s="25">
        <v>1</v>
      </c>
      <c r="E22" s="25">
        <v>2</v>
      </c>
      <c r="F22" s="24">
        <v>0</v>
      </c>
      <c r="G22" s="26" t="s">
        <v>36</v>
      </c>
      <c r="H22" s="24">
        <v>0</v>
      </c>
      <c r="I22" s="31"/>
      <c r="J22" s="137" t="s">
        <v>195</v>
      </c>
      <c r="K22" s="27" t="s">
        <v>221</v>
      </c>
      <c r="L22" s="45">
        <v>250</v>
      </c>
      <c r="M22" s="45">
        <v>40</v>
      </c>
      <c r="N22" s="45">
        <v>30</v>
      </c>
      <c r="O22" s="159">
        <f t="shared" si="7"/>
        <v>13</v>
      </c>
      <c r="P22" s="29">
        <f t="shared" si="5"/>
        <v>0.28</v>
      </c>
      <c r="Q22" s="30"/>
      <c r="R22" s="30">
        <v>1</v>
      </c>
      <c r="S22" s="30"/>
      <c r="T22" s="30"/>
      <c r="U22" s="31"/>
      <c r="V22" s="32"/>
      <c r="W22" s="32"/>
      <c r="X22" s="33"/>
      <c r="Y22" s="33"/>
      <c r="Z22" s="32"/>
      <c r="AA22" s="32"/>
      <c r="AB22" s="32"/>
      <c r="AC22" s="34"/>
      <c r="AD22" s="31"/>
      <c r="AE22" s="35">
        <v>1</v>
      </c>
      <c r="AF22" s="31"/>
      <c r="AG22" s="35" t="s">
        <v>222</v>
      </c>
      <c r="AH22" s="31"/>
      <c r="AI22" s="32"/>
      <c r="AJ22" s="36"/>
      <c r="AK22" s="31"/>
      <c r="AL22" s="32">
        <v>0</v>
      </c>
      <c r="AM22" s="42" t="s">
        <v>37</v>
      </c>
      <c r="AN22" s="42" t="s">
        <v>37</v>
      </c>
      <c r="AO22" s="41"/>
      <c r="AP22" s="37">
        <v>0</v>
      </c>
      <c r="AQ22" s="42" t="s">
        <v>37</v>
      </c>
      <c r="AR22" s="41" t="s">
        <v>37</v>
      </c>
      <c r="AS22" s="37">
        <v>0</v>
      </c>
      <c r="AT22" s="42" t="s">
        <v>37</v>
      </c>
      <c r="AU22" s="41" t="s">
        <v>37</v>
      </c>
      <c r="AV22" s="113">
        <v>1</v>
      </c>
      <c r="AW22" s="37"/>
      <c r="AX22" s="37"/>
      <c r="AY22" s="37"/>
      <c r="AZ22" s="35">
        <v>1</v>
      </c>
      <c r="BA22" s="38"/>
      <c r="BB22" s="38"/>
      <c r="BC22" s="39"/>
      <c r="BD22" s="39">
        <v>1</v>
      </c>
      <c r="BE22" s="35">
        <v>1</v>
      </c>
      <c r="BF22" s="35"/>
      <c r="BG22" s="40"/>
      <c r="BH22" s="40"/>
      <c r="BI22" s="35">
        <v>1</v>
      </c>
      <c r="BJ22" s="35"/>
      <c r="BK22" s="38"/>
      <c r="BL22" s="35"/>
      <c r="BM22" s="35">
        <v>1</v>
      </c>
      <c r="BN22" s="123">
        <v>1</v>
      </c>
      <c r="BO22" s="31"/>
      <c r="BP22" s="25"/>
      <c r="BQ22" s="6"/>
      <c r="BR22" s="144">
        <f t="shared" si="8"/>
      </c>
      <c r="BS22" s="144">
        <f t="shared" si="9"/>
        <v>30</v>
      </c>
      <c r="BT22" s="144">
        <f t="shared" si="9"/>
      </c>
      <c r="BU22" s="144">
        <f t="shared" si="10"/>
      </c>
      <c r="BV22" s="145"/>
      <c r="BW22" s="146">
        <f t="shared" si="11"/>
      </c>
      <c r="BX22" s="146">
        <f t="shared" si="12"/>
      </c>
      <c r="BY22" s="147">
        <f t="shared" si="13"/>
      </c>
      <c r="BZ22" s="147">
        <f t="shared" si="14"/>
      </c>
      <c r="CA22" s="146">
        <f t="shared" si="15"/>
      </c>
      <c r="CB22" s="146">
        <f t="shared" si="16"/>
      </c>
      <c r="CC22" s="146">
        <f t="shared" si="17"/>
      </c>
      <c r="CD22" s="148">
        <f t="shared" si="18"/>
      </c>
      <c r="CE22" s="31"/>
    </row>
    <row r="23" spans="2:83" s="143" customFormat="1" ht="24">
      <c r="B23" s="91" t="s">
        <v>16</v>
      </c>
      <c r="C23" s="92" t="s">
        <v>267</v>
      </c>
      <c r="D23" s="25">
        <v>1</v>
      </c>
      <c r="E23" s="25">
        <v>2</v>
      </c>
      <c r="F23" s="24">
        <v>0</v>
      </c>
      <c r="G23" s="26" t="s">
        <v>36</v>
      </c>
      <c r="H23" s="24">
        <v>0</v>
      </c>
      <c r="I23" s="31"/>
      <c r="J23" s="137" t="s">
        <v>248</v>
      </c>
      <c r="K23" s="27" t="s">
        <v>247</v>
      </c>
      <c r="L23" s="28">
        <v>269</v>
      </c>
      <c r="M23" s="28">
        <v>8</v>
      </c>
      <c r="N23" s="28">
        <v>6</v>
      </c>
      <c r="O23" s="159">
        <f t="shared" si="7"/>
        <v>21</v>
      </c>
      <c r="P23" s="29">
        <f t="shared" si="5"/>
        <v>0.05204460966542751</v>
      </c>
      <c r="Q23" s="30"/>
      <c r="R23" s="30">
        <v>1</v>
      </c>
      <c r="S23" s="30"/>
      <c r="T23" s="30"/>
      <c r="U23" s="31"/>
      <c r="V23" s="32"/>
      <c r="W23" s="32"/>
      <c r="X23" s="33"/>
      <c r="Y23" s="33"/>
      <c r="Z23" s="32">
        <v>1</v>
      </c>
      <c r="AA23" s="32"/>
      <c r="AB23" s="32"/>
      <c r="AC23" s="34"/>
      <c r="AD23" s="31"/>
      <c r="AE23" s="35">
        <v>0</v>
      </c>
      <c r="AF23" s="31"/>
      <c r="AG23" s="35"/>
      <c r="AH23" s="31"/>
      <c r="AI23" s="32"/>
      <c r="AJ23" s="36"/>
      <c r="AK23" s="31"/>
      <c r="AL23" s="32"/>
      <c r="AM23" s="36"/>
      <c r="AN23" s="35"/>
      <c r="AO23" s="31"/>
      <c r="AP23" s="35"/>
      <c r="AQ23" s="35"/>
      <c r="AR23" s="31"/>
      <c r="AS23" s="35"/>
      <c r="AT23" s="35"/>
      <c r="AU23" s="31"/>
      <c r="AV23" s="113"/>
      <c r="AW23" s="37"/>
      <c r="AX23" s="37"/>
      <c r="AY23" s="37"/>
      <c r="AZ23" s="35"/>
      <c r="BA23" s="38"/>
      <c r="BB23" s="38"/>
      <c r="BC23" s="39"/>
      <c r="BD23" s="39"/>
      <c r="BE23" s="35"/>
      <c r="BF23" s="35"/>
      <c r="BG23" s="40"/>
      <c r="BH23" s="40"/>
      <c r="BI23" s="35"/>
      <c r="BJ23" s="35"/>
      <c r="BK23" s="38"/>
      <c r="BL23" s="35"/>
      <c r="BM23" s="35"/>
      <c r="BN23" s="123"/>
      <c r="BO23" s="31"/>
      <c r="BP23" s="25"/>
      <c r="BQ23" s="6"/>
      <c r="BR23" s="144">
        <f t="shared" si="8"/>
      </c>
      <c r="BS23" s="144">
        <f t="shared" si="9"/>
        <v>6</v>
      </c>
      <c r="BT23" s="144">
        <f t="shared" si="9"/>
      </c>
      <c r="BU23" s="144">
        <f t="shared" si="10"/>
      </c>
      <c r="BV23" s="145"/>
      <c r="BW23" s="146">
        <f t="shared" si="11"/>
      </c>
      <c r="BX23" s="146">
        <f t="shared" si="12"/>
      </c>
      <c r="BY23" s="147">
        <f t="shared" si="13"/>
      </c>
      <c r="BZ23" s="147">
        <f t="shared" si="14"/>
      </c>
      <c r="CA23" s="146">
        <f t="shared" si="15"/>
        <v>6</v>
      </c>
      <c r="CB23" s="146">
        <f t="shared" si="16"/>
      </c>
      <c r="CC23" s="146">
        <f t="shared" si="17"/>
      </c>
      <c r="CD23" s="148">
        <f t="shared" si="18"/>
      </c>
      <c r="CE23" s="31"/>
    </row>
    <row r="24" spans="2:83" s="143" customFormat="1" ht="45">
      <c r="B24" s="162" t="s">
        <v>103</v>
      </c>
      <c r="C24" s="92" t="s">
        <v>267</v>
      </c>
      <c r="D24" s="25">
        <v>1</v>
      </c>
      <c r="E24" s="25">
        <v>4</v>
      </c>
      <c r="F24" s="43">
        <v>1</v>
      </c>
      <c r="G24" s="152" t="s">
        <v>104</v>
      </c>
      <c r="H24" s="43">
        <v>15</v>
      </c>
      <c r="I24" s="31" t="s">
        <v>112</v>
      </c>
      <c r="J24" s="26" t="s">
        <v>36</v>
      </c>
      <c r="K24" s="26" t="s">
        <v>36</v>
      </c>
      <c r="L24" s="555">
        <v>300</v>
      </c>
      <c r="M24" s="555">
        <v>2</v>
      </c>
      <c r="N24" s="555">
        <v>32</v>
      </c>
      <c r="O24" s="159">
        <f t="shared" si="7"/>
        <v>11</v>
      </c>
      <c r="P24" s="29">
        <f t="shared" si="5"/>
        <v>0.11333333333333333</v>
      </c>
      <c r="Q24" s="30"/>
      <c r="R24" s="30">
        <v>0.9</v>
      </c>
      <c r="S24" s="30"/>
      <c r="T24" s="30">
        <v>0.1</v>
      </c>
      <c r="U24" s="41" t="s">
        <v>37</v>
      </c>
      <c r="V24" s="32"/>
      <c r="W24" s="32"/>
      <c r="X24" s="558">
        <v>0.2</v>
      </c>
      <c r="Y24" s="558">
        <v>0.8</v>
      </c>
      <c r="Z24" s="32"/>
      <c r="AA24" s="32"/>
      <c r="AB24" s="32"/>
      <c r="AC24" s="34"/>
      <c r="AD24" s="41" t="s">
        <v>37</v>
      </c>
      <c r="AE24" s="35">
        <v>1</v>
      </c>
      <c r="AF24" s="41" t="s">
        <v>37</v>
      </c>
      <c r="AG24" s="36" t="s">
        <v>105</v>
      </c>
      <c r="AH24" s="41" t="s">
        <v>37</v>
      </c>
      <c r="AI24" s="32">
        <v>0</v>
      </c>
      <c r="AJ24" s="42" t="s">
        <v>37</v>
      </c>
      <c r="AK24" s="41" t="s">
        <v>37</v>
      </c>
      <c r="AL24" s="32">
        <v>0.1</v>
      </c>
      <c r="AM24" s="36" t="s">
        <v>106</v>
      </c>
      <c r="AN24" s="36" t="s">
        <v>107</v>
      </c>
      <c r="AO24" s="31" t="s">
        <v>108</v>
      </c>
      <c r="AP24" s="35">
        <v>1</v>
      </c>
      <c r="AQ24" s="35">
        <v>2</v>
      </c>
      <c r="AR24" s="31" t="s">
        <v>109</v>
      </c>
      <c r="AS24" s="35">
        <v>1</v>
      </c>
      <c r="AT24" s="35">
        <v>1</v>
      </c>
      <c r="AU24" s="31" t="s">
        <v>110</v>
      </c>
      <c r="AV24" s="113"/>
      <c r="AW24" s="37">
        <v>1</v>
      </c>
      <c r="AX24" s="37"/>
      <c r="AY24" s="37">
        <v>1</v>
      </c>
      <c r="AZ24" s="35">
        <v>1</v>
      </c>
      <c r="BA24" s="38"/>
      <c r="BB24" s="38"/>
      <c r="BC24" s="39">
        <v>1</v>
      </c>
      <c r="BD24" s="39"/>
      <c r="BE24" s="35">
        <v>1</v>
      </c>
      <c r="BF24" s="35"/>
      <c r="BG24" s="40">
        <v>1</v>
      </c>
      <c r="BH24" s="40">
        <v>1</v>
      </c>
      <c r="BI24" s="35"/>
      <c r="BJ24" s="35"/>
      <c r="BK24" s="38">
        <v>1</v>
      </c>
      <c r="BL24" s="35">
        <v>1</v>
      </c>
      <c r="BM24" s="35"/>
      <c r="BN24" s="123"/>
      <c r="BO24" s="41" t="s">
        <v>37</v>
      </c>
      <c r="BP24" s="25"/>
      <c r="BQ24" s="6"/>
      <c r="BR24" s="144">
        <f t="shared" si="8"/>
      </c>
      <c r="BS24" s="144">
        <f t="shared" si="9"/>
        <v>28.8</v>
      </c>
      <c r="BT24" s="144">
        <f t="shared" si="9"/>
      </c>
      <c r="BU24" s="144">
        <f t="shared" si="10"/>
        <v>3.2</v>
      </c>
      <c r="BV24" s="145"/>
      <c r="BW24" s="146">
        <f t="shared" si="11"/>
      </c>
      <c r="BX24" s="146">
        <f t="shared" si="12"/>
      </c>
      <c r="BY24" s="147">
        <f t="shared" si="13"/>
        <v>6.4</v>
      </c>
      <c r="BZ24" s="147">
        <f t="shared" si="14"/>
        <v>25.6</v>
      </c>
      <c r="CA24" s="146">
        <f t="shared" si="15"/>
      </c>
      <c r="CB24" s="146">
        <f t="shared" si="16"/>
      </c>
      <c r="CC24" s="146">
        <f t="shared" si="17"/>
      </c>
      <c r="CD24" s="148">
        <f t="shared" si="18"/>
      </c>
      <c r="CE24" s="41" t="s">
        <v>37</v>
      </c>
    </row>
    <row r="25" spans="2:83" s="143" customFormat="1" ht="45">
      <c r="B25" s="91" t="s">
        <v>18</v>
      </c>
      <c r="C25" s="92" t="s">
        <v>267</v>
      </c>
      <c r="D25" s="25">
        <v>1</v>
      </c>
      <c r="E25" s="166">
        <v>6</v>
      </c>
      <c r="F25" s="43">
        <v>1</v>
      </c>
      <c r="G25" s="152" t="s">
        <v>246</v>
      </c>
      <c r="H25" s="43">
        <v>20</v>
      </c>
      <c r="I25" s="31"/>
      <c r="J25" s="26" t="s">
        <v>36</v>
      </c>
      <c r="K25" s="26" t="s">
        <v>36</v>
      </c>
      <c r="L25" s="28">
        <v>1050</v>
      </c>
      <c r="M25" s="28">
        <v>15</v>
      </c>
      <c r="N25" s="28">
        <v>35</v>
      </c>
      <c r="O25" s="159">
        <f t="shared" si="7"/>
        <v>10</v>
      </c>
      <c r="P25" s="29">
        <f t="shared" si="5"/>
        <v>0.047619047619047616</v>
      </c>
      <c r="Q25" s="30"/>
      <c r="R25" s="30">
        <v>0.65</v>
      </c>
      <c r="S25" s="30"/>
      <c r="T25" s="30">
        <v>0.35</v>
      </c>
      <c r="U25" s="31" t="s">
        <v>10</v>
      </c>
      <c r="V25" s="32"/>
      <c r="W25" s="32"/>
      <c r="X25" s="33"/>
      <c r="Y25" s="33"/>
      <c r="Z25" s="32"/>
      <c r="AA25" s="32"/>
      <c r="AB25" s="32"/>
      <c r="AC25" s="34"/>
      <c r="AD25" s="31" t="s">
        <v>265</v>
      </c>
      <c r="AE25" s="35"/>
      <c r="AF25" s="31"/>
      <c r="AG25" s="35"/>
      <c r="AH25" s="31"/>
      <c r="AI25" s="32"/>
      <c r="AJ25" s="36"/>
      <c r="AK25" s="31"/>
      <c r="AL25" s="32"/>
      <c r="AM25" s="36"/>
      <c r="AN25" s="35"/>
      <c r="AO25" s="31"/>
      <c r="AP25" s="35"/>
      <c r="AQ25" s="35"/>
      <c r="AR25" s="31"/>
      <c r="AS25" s="35"/>
      <c r="AT25" s="35"/>
      <c r="AU25" s="31"/>
      <c r="AV25" s="113"/>
      <c r="AW25" s="37"/>
      <c r="AX25" s="37"/>
      <c r="AY25" s="37"/>
      <c r="AZ25" s="35"/>
      <c r="BA25" s="38"/>
      <c r="BB25" s="38"/>
      <c r="BC25" s="39"/>
      <c r="BD25" s="39"/>
      <c r="BE25" s="35"/>
      <c r="BF25" s="35"/>
      <c r="BG25" s="40"/>
      <c r="BH25" s="40"/>
      <c r="BI25" s="35"/>
      <c r="BJ25" s="35"/>
      <c r="BK25" s="38"/>
      <c r="BL25" s="35"/>
      <c r="BM25" s="35"/>
      <c r="BN25" s="123"/>
      <c r="BO25" s="31"/>
      <c r="BP25" s="25"/>
      <c r="BQ25" s="6"/>
      <c r="BR25" s="144">
        <f t="shared" si="8"/>
      </c>
      <c r="BS25" s="144">
        <f t="shared" si="9"/>
        <v>22.75</v>
      </c>
      <c r="BT25" s="144">
        <f t="shared" si="9"/>
      </c>
      <c r="BU25" s="144">
        <f t="shared" si="10"/>
        <v>12.25</v>
      </c>
      <c r="BV25" s="145"/>
      <c r="BW25" s="146">
        <f t="shared" si="11"/>
      </c>
      <c r="BX25" s="146">
        <f t="shared" si="12"/>
      </c>
      <c r="BY25" s="147">
        <f t="shared" si="13"/>
      </c>
      <c r="BZ25" s="147">
        <f t="shared" si="14"/>
      </c>
      <c r="CA25" s="146">
        <f t="shared" si="15"/>
      </c>
      <c r="CB25" s="146">
        <f t="shared" si="16"/>
      </c>
      <c r="CC25" s="146">
        <f t="shared" si="17"/>
      </c>
      <c r="CD25" s="148">
        <f t="shared" si="18"/>
      </c>
      <c r="CE25" s="31" t="s">
        <v>6</v>
      </c>
    </row>
    <row r="26" spans="2:83" s="143" customFormat="1" ht="33.75">
      <c r="B26" s="91" t="s">
        <v>231</v>
      </c>
      <c r="C26" s="92" t="s">
        <v>267</v>
      </c>
      <c r="D26" s="25">
        <v>1</v>
      </c>
      <c r="E26" s="166">
        <v>2</v>
      </c>
      <c r="F26" s="24">
        <v>0</v>
      </c>
      <c r="G26" s="26" t="s">
        <v>36</v>
      </c>
      <c r="H26" s="24">
        <v>0</v>
      </c>
      <c r="I26" s="31"/>
      <c r="J26" s="26"/>
      <c r="K26" s="137" t="s">
        <v>249</v>
      </c>
      <c r="L26" s="28">
        <v>345</v>
      </c>
      <c r="M26" s="28">
        <v>19</v>
      </c>
      <c r="N26" s="28">
        <v>10</v>
      </c>
      <c r="O26" s="159">
        <f t="shared" si="7"/>
        <v>18</v>
      </c>
      <c r="P26" s="29">
        <f t="shared" si="5"/>
        <v>0.08405797101449275</v>
      </c>
      <c r="Q26" s="30"/>
      <c r="R26" s="30">
        <v>0.75</v>
      </c>
      <c r="S26" s="30"/>
      <c r="T26" s="30">
        <v>0.25</v>
      </c>
      <c r="U26" s="31" t="s">
        <v>250</v>
      </c>
      <c r="V26" s="32"/>
      <c r="W26" s="32"/>
      <c r="X26" s="33">
        <v>0.5</v>
      </c>
      <c r="Y26" s="33">
        <v>0.5</v>
      </c>
      <c r="Z26" s="32"/>
      <c r="AA26" s="32"/>
      <c r="AB26" s="32"/>
      <c r="AC26" s="34"/>
      <c r="AD26" s="41" t="s">
        <v>37</v>
      </c>
      <c r="AE26" s="35">
        <v>1</v>
      </c>
      <c r="AF26" s="31"/>
      <c r="AG26" s="35" t="s">
        <v>251</v>
      </c>
      <c r="AH26" s="31"/>
      <c r="AI26" s="32">
        <v>0.5</v>
      </c>
      <c r="AJ26" s="36" t="s">
        <v>252</v>
      </c>
      <c r="AK26" s="31"/>
      <c r="AL26" s="32">
        <v>0</v>
      </c>
      <c r="AM26" s="36" t="s">
        <v>106</v>
      </c>
      <c r="AN26" s="35" t="s">
        <v>253</v>
      </c>
      <c r="AO26" s="31"/>
      <c r="AP26" s="37">
        <v>0</v>
      </c>
      <c r="AQ26" s="42" t="s">
        <v>37</v>
      </c>
      <c r="AR26" s="41" t="s">
        <v>37</v>
      </c>
      <c r="AS26" s="37">
        <v>0</v>
      </c>
      <c r="AT26" s="42" t="s">
        <v>37</v>
      </c>
      <c r="AU26" s="41" t="s">
        <v>37</v>
      </c>
      <c r="AV26" s="113">
        <v>1</v>
      </c>
      <c r="AW26" s="37"/>
      <c r="AX26" s="37"/>
      <c r="AY26" s="37"/>
      <c r="AZ26" s="35"/>
      <c r="BA26" s="38"/>
      <c r="BB26" s="38">
        <v>1</v>
      </c>
      <c r="BC26" s="39">
        <v>1</v>
      </c>
      <c r="BD26" s="39">
        <v>1</v>
      </c>
      <c r="BE26" s="35"/>
      <c r="BF26" s="35"/>
      <c r="BG26" s="40">
        <v>1</v>
      </c>
      <c r="BH26" s="40"/>
      <c r="BI26" s="35"/>
      <c r="BJ26" s="35">
        <v>1</v>
      </c>
      <c r="BK26" s="38"/>
      <c r="BL26" s="35"/>
      <c r="BM26" s="35">
        <v>1</v>
      </c>
      <c r="BN26" s="123">
        <v>1</v>
      </c>
      <c r="BO26" s="31"/>
      <c r="BP26" s="25"/>
      <c r="BQ26" s="6"/>
      <c r="BR26" s="144">
        <f t="shared" si="8"/>
      </c>
      <c r="BS26" s="144">
        <f t="shared" si="9"/>
        <v>7.5</v>
      </c>
      <c r="BT26" s="144">
        <f t="shared" si="9"/>
      </c>
      <c r="BU26" s="144"/>
      <c r="BV26" s="145"/>
      <c r="BW26" s="146">
        <f t="shared" si="11"/>
      </c>
      <c r="BX26" s="146">
        <f t="shared" si="12"/>
      </c>
      <c r="BY26" s="147">
        <f t="shared" si="13"/>
        <v>5</v>
      </c>
      <c r="BZ26" s="147">
        <f t="shared" si="14"/>
        <v>5</v>
      </c>
      <c r="CA26" s="146">
        <f t="shared" si="15"/>
      </c>
      <c r="CB26" s="146">
        <f t="shared" si="16"/>
      </c>
      <c r="CC26" s="146">
        <f t="shared" si="17"/>
      </c>
      <c r="CD26" s="148">
        <f t="shared" si="18"/>
      </c>
      <c r="CE26" s="31"/>
    </row>
    <row r="27" spans="2:83" s="143" customFormat="1" ht="12.75">
      <c r="B27" s="94" t="s">
        <v>21</v>
      </c>
      <c r="C27" s="93" t="s">
        <v>378</v>
      </c>
      <c r="D27" s="25">
        <v>1</v>
      </c>
      <c r="E27" s="166">
        <v>2</v>
      </c>
      <c r="F27" s="24">
        <v>0</v>
      </c>
      <c r="G27" s="26" t="s">
        <v>36</v>
      </c>
      <c r="H27" s="24">
        <v>0</v>
      </c>
      <c r="I27" s="41" t="s">
        <v>37</v>
      </c>
      <c r="J27" s="26" t="s">
        <v>36</v>
      </c>
      <c r="K27" s="26" t="s">
        <v>36</v>
      </c>
      <c r="L27" s="28">
        <v>220</v>
      </c>
      <c r="M27" s="28">
        <v>9</v>
      </c>
      <c r="N27" s="28">
        <v>0</v>
      </c>
      <c r="O27" s="28"/>
      <c r="P27" s="29">
        <f t="shared" si="5"/>
        <v>0.04090909090909091</v>
      </c>
      <c r="Q27" s="30"/>
      <c r="R27" s="30"/>
      <c r="S27" s="30"/>
      <c r="T27" s="30"/>
      <c r="U27" s="41" t="s">
        <v>37</v>
      </c>
      <c r="V27" s="47"/>
      <c r="W27" s="47"/>
      <c r="X27" s="48"/>
      <c r="Y27" s="48"/>
      <c r="Z27" s="47"/>
      <c r="AA27" s="47"/>
      <c r="AB27" s="47"/>
      <c r="AC27" s="49"/>
      <c r="AD27" s="31"/>
      <c r="AE27" s="42"/>
      <c r="AF27" s="31"/>
      <c r="AG27" s="42"/>
      <c r="AH27" s="31"/>
      <c r="AI27" s="47"/>
      <c r="AJ27" s="46"/>
      <c r="AK27" s="31"/>
      <c r="AL27" s="47"/>
      <c r="AM27" s="46"/>
      <c r="AN27" s="42"/>
      <c r="AO27" s="31"/>
      <c r="AP27" s="35"/>
      <c r="AQ27" s="42"/>
      <c r="AR27" s="31"/>
      <c r="AS27" s="42"/>
      <c r="AT27" s="42"/>
      <c r="AU27" s="31"/>
      <c r="AV27" s="114"/>
      <c r="AW27" s="50"/>
      <c r="AX27" s="50"/>
      <c r="AY27" s="50"/>
      <c r="AZ27" s="42"/>
      <c r="BA27" s="51"/>
      <c r="BB27" s="51"/>
      <c r="BC27" s="52"/>
      <c r="BD27" s="52"/>
      <c r="BE27" s="42"/>
      <c r="BF27" s="42"/>
      <c r="BG27" s="53"/>
      <c r="BH27" s="53"/>
      <c r="BI27" s="42"/>
      <c r="BJ27" s="42"/>
      <c r="BK27" s="51"/>
      <c r="BL27" s="42"/>
      <c r="BM27" s="42"/>
      <c r="BN27" s="124"/>
      <c r="BO27" s="31"/>
      <c r="BP27" s="25"/>
      <c r="BQ27" s="6"/>
      <c r="BR27" s="144">
        <f t="shared" si="8"/>
      </c>
      <c r="BS27" s="144">
        <f t="shared" si="9"/>
      </c>
      <c r="BT27" s="144">
        <f t="shared" si="9"/>
      </c>
      <c r="BU27" s="144">
        <f t="shared" si="10"/>
      </c>
      <c r="BV27" s="145"/>
      <c r="BW27" s="146">
        <f t="shared" si="11"/>
      </c>
      <c r="BX27" s="146">
        <f t="shared" si="12"/>
      </c>
      <c r="BY27" s="147">
        <f t="shared" si="13"/>
      </c>
      <c r="BZ27" s="147">
        <f t="shared" si="14"/>
      </c>
      <c r="CA27" s="146">
        <f t="shared" si="15"/>
      </c>
      <c r="CB27" s="146">
        <f t="shared" si="16"/>
      </c>
      <c r="CC27" s="146">
        <f t="shared" si="17"/>
      </c>
      <c r="CD27" s="148">
        <f t="shared" si="18"/>
      </c>
      <c r="CE27" s="31"/>
    </row>
    <row r="28" spans="2:83" s="143" customFormat="1" ht="22.5">
      <c r="B28" s="161" t="s">
        <v>141</v>
      </c>
      <c r="C28" s="93" t="s">
        <v>378</v>
      </c>
      <c r="D28" s="25">
        <v>1</v>
      </c>
      <c r="E28" s="25">
        <v>3</v>
      </c>
      <c r="F28" s="24">
        <v>0</v>
      </c>
      <c r="G28" s="26" t="s">
        <v>36</v>
      </c>
      <c r="H28" s="24">
        <v>0</v>
      </c>
      <c r="I28" s="41" t="s">
        <v>37</v>
      </c>
      <c r="J28" s="27" t="s">
        <v>142</v>
      </c>
      <c r="K28" s="26" t="s">
        <v>36</v>
      </c>
      <c r="L28" s="555">
        <v>339</v>
      </c>
      <c r="M28" s="555">
        <v>10</v>
      </c>
      <c r="N28" s="555">
        <v>7</v>
      </c>
      <c r="O28" s="28"/>
      <c r="P28" s="29">
        <f>IF(SUM(M28:N28)=0,"",SUM(M28:N28)/L28)</f>
        <v>0.05014749262536873</v>
      </c>
      <c r="Q28" s="30">
        <v>1</v>
      </c>
      <c r="R28" s="30"/>
      <c r="S28" s="30"/>
      <c r="T28" s="30"/>
      <c r="U28" s="41" t="s">
        <v>37</v>
      </c>
      <c r="V28" s="47"/>
      <c r="W28" s="47"/>
      <c r="X28" s="48"/>
      <c r="Y28" s="48"/>
      <c r="Z28" s="47"/>
      <c r="AA28" s="47"/>
      <c r="AB28" s="47"/>
      <c r="AC28" s="558">
        <v>1</v>
      </c>
      <c r="AD28" s="41" t="s">
        <v>37</v>
      </c>
      <c r="AE28" s="42">
        <v>1</v>
      </c>
      <c r="AF28" s="41" t="s">
        <v>37</v>
      </c>
      <c r="AG28" s="36" t="s">
        <v>131</v>
      </c>
      <c r="AH28" s="41" t="s">
        <v>37</v>
      </c>
      <c r="AI28" s="32">
        <v>0</v>
      </c>
      <c r="AJ28" s="42" t="s">
        <v>37</v>
      </c>
      <c r="AK28" s="41" t="s">
        <v>37</v>
      </c>
      <c r="AL28" s="32">
        <v>0</v>
      </c>
      <c r="AM28" s="42" t="s">
        <v>37</v>
      </c>
      <c r="AN28" s="42" t="s">
        <v>37</v>
      </c>
      <c r="AO28" s="41" t="s">
        <v>37</v>
      </c>
      <c r="AP28" s="37">
        <v>0</v>
      </c>
      <c r="AQ28" s="42" t="s">
        <v>37</v>
      </c>
      <c r="AR28" s="41" t="s">
        <v>37</v>
      </c>
      <c r="AS28" s="37">
        <v>0</v>
      </c>
      <c r="AT28" s="42" t="s">
        <v>37</v>
      </c>
      <c r="AU28" s="41" t="s">
        <v>37</v>
      </c>
      <c r="AV28" s="114">
        <v>1</v>
      </c>
      <c r="AW28" s="50"/>
      <c r="AX28" s="50">
        <v>1</v>
      </c>
      <c r="AY28" s="50">
        <v>1</v>
      </c>
      <c r="AZ28" s="42"/>
      <c r="BA28" s="51">
        <v>1</v>
      </c>
      <c r="BB28" s="51"/>
      <c r="BC28" s="52">
        <v>1</v>
      </c>
      <c r="BD28" s="52"/>
      <c r="BE28" s="42">
        <v>1</v>
      </c>
      <c r="BF28" s="42"/>
      <c r="BG28" s="53">
        <v>1</v>
      </c>
      <c r="BH28" s="53"/>
      <c r="BI28" s="42"/>
      <c r="BJ28" s="42">
        <v>1</v>
      </c>
      <c r="BK28" s="51">
        <v>1</v>
      </c>
      <c r="BL28" s="42"/>
      <c r="BM28" s="42">
        <v>1</v>
      </c>
      <c r="BN28" s="124"/>
      <c r="BO28" s="31"/>
      <c r="BP28" s="25"/>
      <c r="BQ28" s="6"/>
      <c r="BR28" s="144">
        <f t="shared" si="8"/>
        <v>7</v>
      </c>
      <c r="BS28" s="144">
        <f t="shared" si="9"/>
      </c>
      <c r="BT28" s="144">
        <f t="shared" si="9"/>
      </c>
      <c r="BU28" s="144">
        <f t="shared" si="10"/>
      </c>
      <c r="BV28" s="145"/>
      <c r="BW28" s="146">
        <f t="shared" si="11"/>
      </c>
      <c r="BX28" s="146">
        <f t="shared" si="12"/>
      </c>
      <c r="BY28" s="147">
        <f t="shared" si="13"/>
      </c>
      <c r="BZ28" s="147">
        <f t="shared" si="14"/>
      </c>
      <c r="CA28" s="146">
        <f t="shared" si="15"/>
      </c>
      <c r="CB28" s="146">
        <f t="shared" si="16"/>
      </c>
      <c r="CC28" s="146">
        <f t="shared" si="17"/>
      </c>
      <c r="CD28" s="148">
        <f t="shared" si="18"/>
        <v>7</v>
      </c>
      <c r="CE28" s="41" t="s">
        <v>37</v>
      </c>
    </row>
    <row r="29" spans="2:83" s="143" customFormat="1" ht="45">
      <c r="B29" s="94" t="s">
        <v>24</v>
      </c>
      <c r="C29" s="93" t="s">
        <v>378</v>
      </c>
      <c r="D29" s="25">
        <v>1</v>
      </c>
      <c r="E29" s="166">
        <v>2</v>
      </c>
      <c r="F29" s="24">
        <v>0</v>
      </c>
      <c r="G29" s="26" t="s">
        <v>36</v>
      </c>
      <c r="H29" s="24">
        <v>0</v>
      </c>
      <c r="I29" s="31"/>
      <c r="J29" s="27" t="s">
        <v>25</v>
      </c>
      <c r="K29" s="27" t="s">
        <v>268</v>
      </c>
      <c r="L29" s="28">
        <v>284</v>
      </c>
      <c r="M29" s="54">
        <v>0.3</v>
      </c>
      <c r="N29" s="28">
        <v>17</v>
      </c>
      <c r="O29" s="28"/>
      <c r="P29" s="29">
        <f t="shared" si="5"/>
        <v>0.06091549295774648</v>
      </c>
      <c r="Q29" s="30"/>
      <c r="R29" s="30">
        <v>0.66</v>
      </c>
      <c r="S29" s="30"/>
      <c r="T29" s="30">
        <v>0.34</v>
      </c>
      <c r="U29" s="31" t="s">
        <v>133</v>
      </c>
      <c r="V29" s="32"/>
      <c r="W29" s="32">
        <v>0.66</v>
      </c>
      <c r="X29" s="33"/>
      <c r="Y29" s="33"/>
      <c r="Z29" s="32"/>
      <c r="AA29" s="32"/>
      <c r="AB29" s="32"/>
      <c r="AC29" s="34">
        <v>0.34</v>
      </c>
      <c r="AD29" s="31" t="s">
        <v>134</v>
      </c>
      <c r="AE29" s="35">
        <v>1</v>
      </c>
      <c r="AF29" s="31" t="s">
        <v>135</v>
      </c>
      <c r="AG29" s="35" t="s">
        <v>136</v>
      </c>
      <c r="AH29" s="31" t="s">
        <v>137</v>
      </c>
      <c r="AI29" s="32">
        <v>1</v>
      </c>
      <c r="AJ29" s="36" t="s">
        <v>138</v>
      </c>
      <c r="AK29" s="31" t="s">
        <v>139</v>
      </c>
      <c r="AL29" s="32">
        <v>0</v>
      </c>
      <c r="AM29" s="42" t="s">
        <v>37</v>
      </c>
      <c r="AN29" s="42" t="s">
        <v>37</v>
      </c>
      <c r="AO29" s="41" t="s">
        <v>37</v>
      </c>
      <c r="AP29" s="37">
        <v>0</v>
      </c>
      <c r="AQ29" s="42" t="s">
        <v>37</v>
      </c>
      <c r="AR29" s="41" t="s">
        <v>37</v>
      </c>
      <c r="AS29" s="37">
        <v>0</v>
      </c>
      <c r="AT29" s="42" t="s">
        <v>37</v>
      </c>
      <c r="AU29" s="41" t="s">
        <v>37</v>
      </c>
      <c r="AV29" s="113"/>
      <c r="AW29" s="37">
        <v>1</v>
      </c>
      <c r="AX29" s="37">
        <v>1</v>
      </c>
      <c r="AY29" s="37"/>
      <c r="AZ29" s="35"/>
      <c r="BA29" s="38"/>
      <c r="BB29" s="38"/>
      <c r="BC29" s="39">
        <v>1</v>
      </c>
      <c r="BD29" s="39">
        <v>1</v>
      </c>
      <c r="BE29" s="35">
        <v>1</v>
      </c>
      <c r="BF29" s="35"/>
      <c r="BG29" s="40">
        <v>1</v>
      </c>
      <c r="BH29" s="40">
        <v>1</v>
      </c>
      <c r="BI29" s="35">
        <v>1</v>
      </c>
      <c r="BJ29" s="35"/>
      <c r="BK29" s="38"/>
      <c r="BL29" s="35"/>
      <c r="BM29" s="35">
        <v>1</v>
      </c>
      <c r="BN29" s="123">
        <v>1</v>
      </c>
      <c r="BO29" s="31" t="s">
        <v>140</v>
      </c>
      <c r="BP29" s="25"/>
      <c r="BQ29" s="6"/>
      <c r="BR29" s="144">
        <f t="shared" si="8"/>
      </c>
      <c r="BS29" s="144">
        <f t="shared" si="9"/>
        <v>11.22</v>
      </c>
      <c r="BT29" s="144">
        <f t="shared" si="9"/>
      </c>
      <c r="BU29" s="144">
        <f t="shared" si="10"/>
        <v>5.78</v>
      </c>
      <c r="BV29" s="145"/>
      <c r="BW29" s="146">
        <f t="shared" si="11"/>
      </c>
      <c r="BX29" s="146">
        <f t="shared" si="12"/>
        <v>11.22</v>
      </c>
      <c r="BY29" s="147">
        <f t="shared" si="13"/>
      </c>
      <c r="BZ29" s="147">
        <f t="shared" si="14"/>
      </c>
      <c r="CA29" s="146">
        <f t="shared" si="15"/>
      </c>
      <c r="CB29" s="146">
        <f t="shared" si="16"/>
      </c>
      <c r="CC29" s="146">
        <f t="shared" si="17"/>
      </c>
      <c r="CD29" s="148">
        <f t="shared" si="18"/>
        <v>5.78</v>
      </c>
      <c r="CE29" s="31" t="s">
        <v>134</v>
      </c>
    </row>
    <row r="30" spans="2:83" s="143" customFormat="1" ht="12.75">
      <c r="B30" s="161" t="s">
        <v>22</v>
      </c>
      <c r="C30" s="93" t="s">
        <v>378</v>
      </c>
      <c r="D30" s="25">
        <v>1</v>
      </c>
      <c r="E30" s="24">
        <v>0</v>
      </c>
      <c r="F30" s="24">
        <v>0</v>
      </c>
      <c r="G30" s="26" t="s">
        <v>36</v>
      </c>
      <c r="H30" s="24">
        <v>0</v>
      </c>
      <c r="I30" s="41"/>
      <c r="J30" s="26" t="s">
        <v>36</v>
      </c>
      <c r="K30" s="26" t="s">
        <v>36</v>
      </c>
      <c r="L30" s="28">
        <v>88</v>
      </c>
      <c r="M30" s="28">
        <v>1</v>
      </c>
      <c r="N30" s="28">
        <v>1</v>
      </c>
      <c r="O30" s="28"/>
      <c r="P30" s="29">
        <f t="shared" si="5"/>
        <v>0.022727272727272728</v>
      </c>
      <c r="Q30" s="30"/>
      <c r="R30" s="30">
        <v>1</v>
      </c>
      <c r="S30" s="30"/>
      <c r="T30" s="30"/>
      <c r="U30" s="41" t="s">
        <v>37</v>
      </c>
      <c r="V30" s="32"/>
      <c r="W30" s="32"/>
      <c r="X30" s="33"/>
      <c r="Y30" s="33"/>
      <c r="Z30" s="32"/>
      <c r="AA30" s="32"/>
      <c r="AB30" s="32"/>
      <c r="AC30" s="34"/>
      <c r="AD30" s="31"/>
      <c r="AE30" s="35"/>
      <c r="AF30" s="31"/>
      <c r="AG30" s="35"/>
      <c r="AH30" s="31"/>
      <c r="AI30" s="32"/>
      <c r="AJ30" s="36"/>
      <c r="AK30" s="31"/>
      <c r="AL30" s="32"/>
      <c r="AM30" s="36"/>
      <c r="AN30" s="35"/>
      <c r="AO30" s="31"/>
      <c r="AP30" s="35"/>
      <c r="AQ30" s="35"/>
      <c r="AR30" s="31"/>
      <c r="AS30" s="35"/>
      <c r="AT30" s="35"/>
      <c r="AU30" s="31"/>
      <c r="AV30" s="113"/>
      <c r="AW30" s="37"/>
      <c r="AX30" s="37"/>
      <c r="AY30" s="37"/>
      <c r="AZ30" s="35"/>
      <c r="BA30" s="38"/>
      <c r="BB30" s="38"/>
      <c r="BC30" s="39"/>
      <c r="BD30" s="39"/>
      <c r="BE30" s="35"/>
      <c r="BF30" s="35"/>
      <c r="BG30" s="40"/>
      <c r="BH30" s="40"/>
      <c r="BI30" s="35"/>
      <c r="BJ30" s="35"/>
      <c r="BK30" s="38"/>
      <c r="BL30" s="35"/>
      <c r="BM30" s="35"/>
      <c r="BN30" s="123"/>
      <c r="BO30" s="31"/>
      <c r="BP30" s="25"/>
      <c r="BQ30" s="6"/>
      <c r="BR30" s="144">
        <f t="shared" si="8"/>
      </c>
      <c r="BS30" s="144">
        <f t="shared" si="9"/>
        <v>1</v>
      </c>
      <c r="BT30" s="144">
        <f t="shared" si="9"/>
      </c>
      <c r="BU30" s="144">
        <f t="shared" si="10"/>
      </c>
      <c r="BV30" s="145"/>
      <c r="BW30" s="146">
        <f t="shared" si="11"/>
      </c>
      <c r="BX30" s="146">
        <f t="shared" si="12"/>
      </c>
      <c r="BY30" s="147">
        <f t="shared" si="13"/>
      </c>
      <c r="BZ30" s="147">
        <f t="shared" si="14"/>
      </c>
      <c r="CA30" s="146">
        <f t="shared" si="15"/>
      </c>
      <c r="CB30" s="146">
        <f t="shared" si="16"/>
      </c>
      <c r="CC30" s="146">
        <f t="shared" si="17"/>
      </c>
      <c r="CD30" s="148">
        <f t="shared" si="18"/>
      </c>
      <c r="CE30" s="31"/>
    </row>
    <row r="31" spans="2:83" s="143" customFormat="1" ht="25.5">
      <c r="B31" s="161" t="s">
        <v>28</v>
      </c>
      <c r="C31" s="93" t="s">
        <v>378</v>
      </c>
      <c r="D31" s="25">
        <v>1</v>
      </c>
      <c r="E31" s="24">
        <v>0</v>
      </c>
      <c r="F31" s="24">
        <v>0</v>
      </c>
      <c r="G31" s="26" t="s">
        <v>36</v>
      </c>
      <c r="H31" s="24">
        <v>0</v>
      </c>
      <c r="I31" s="31"/>
      <c r="J31" s="26" t="s">
        <v>36</v>
      </c>
      <c r="K31" s="26" t="s">
        <v>36</v>
      </c>
      <c r="L31" s="28"/>
      <c r="M31" s="28"/>
      <c r="N31" s="28"/>
      <c r="O31" s="28"/>
      <c r="P31" s="29">
        <f t="shared" si="5"/>
      </c>
      <c r="Q31" s="30"/>
      <c r="R31" s="30"/>
      <c r="S31" s="30"/>
      <c r="T31" s="30"/>
      <c r="U31" s="31"/>
      <c r="V31" s="32"/>
      <c r="W31" s="32"/>
      <c r="X31" s="33"/>
      <c r="Y31" s="33"/>
      <c r="Z31" s="32"/>
      <c r="AA31" s="32"/>
      <c r="AB31" s="32"/>
      <c r="AC31" s="34"/>
      <c r="AD31" s="31"/>
      <c r="AE31" s="35"/>
      <c r="AF31" s="31"/>
      <c r="AG31" s="35"/>
      <c r="AH31" s="31"/>
      <c r="AI31" s="32"/>
      <c r="AJ31" s="36"/>
      <c r="AK31" s="31"/>
      <c r="AL31" s="32"/>
      <c r="AM31" s="36"/>
      <c r="AN31" s="35"/>
      <c r="AO31" s="31"/>
      <c r="AP31" s="35"/>
      <c r="AQ31" s="35"/>
      <c r="AR31" s="31"/>
      <c r="AS31" s="35"/>
      <c r="AT31" s="35"/>
      <c r="AU31" s="31"/>
      <c r="AV31" s="113"/>
      <c r="AW31" s="37"/>
      <c r="AX31" s="37"/>
      <c r="AY31" s="37"/>
      <c r="AZ31" s="35"/>
      <c r="BA31" s="38"/>
      <c r="BB31" s="38"/>
      <c r="BC31" s="39"/>
      <c r="BD31" s="39"/>
      <c r="BE31" s="35"/>
      <c r="BF31" s="35"/>
      <c r="BG31" s="40"/>
      <c r="BH31" s="40"/>
      <c r="BI31" s="35"/>
      <c r="BJ31" s="35"/>
      <c r="BK31" s="38"/>
      <c r="BL31" s="35"/>
      <c r="BM31" s="35"/>
      <c r="BN31" s="123"/>
      <c r="BO31" s="31"/>
      <c r="BP31" s="25"/>
      <c r="BQ31" s="6"/>
      <c r="BR31" s="144">
        <f t="shared" si="8"/>
      </c>
      <c r="BS31" s="144">
        <f t="shared" si="9"/>
      </c>
      <c r="BT31" s="144">
        <f t="shared" si="9"/>
      </c>
      <c r="BU31" s="144">
        <f t="shared" si="10"/>
      </c>
      <c r="BV31" s="145"/>
      <c r="BW31" s="146">
        <f t="shared" si="11"/>
      </c>
      <c r="BX31" s="146">
        <f t="shared" si="12"/>
      </c>
      <c r="BY31" s="147">
        <f t="shared" si="13"/>
      </c>
      <c r="BZ31" s="147">
        <f t="shared" si="14"/>
      </c>
      <c r="CA31" s="146">
        <f t="shared" si="15"/>
      </c>
      <c r="CB31" s="146">
        <f t="shared" si="16"/>
      </c>
      <c r="CC31" s="146">
        <f t="shared" si="17"/>
      </c>
      <c r="CD31" s="148">
        <f t="shared" si="18"/>
      </c>
      <c r="CE31" s="31"/>
    </row>
    <row r="32" spans="2:83" s="143" customFormat="1" ht="22.5">
      <c r="B32" s="94" t="s">
        <v>129</v>
      </c>
      <c r="C32" s="93" t="s">
        <v>378</v>
      </c>
      <c r="D32" s="25">
        <v>1</v>
      </c>
      <c r="E32" s="25">
        <v>1</v>
      </c>
      <c r="F32" s="24">
        <v>0</v>
      </c>
      <c r="G32" s="26" t="s">
        <v>36</v>
      </c>
      <c r="H32" s="24">
        <v>0</v>
      </c>
      <c r="I32" s="41" t="s">
        <v>37</v>
      </c>
      <c r="J32" s="27" t="s">
        <v>130</v>
      </c>
      <c r="K32" s="26"/>
      <c r="L32" s="126"/>
      <c r="M32" s="126"/>
      <c r="N32" s="126"/>
      <c r="O32" s="126"/>
      <c r="P32" s="127">
        <f>IF(SUM(M32:N32)=0,"",SUM(M32:N32)/L32)</f>
      </c>
      <c r="Q32" s="128"/>
      <c r="R32" s="128"/>
      <c r="S32" s="128"/>
      <c r="T32" s="128"/>
      <c r="U32" s="129"/>
      <c r="V32" s="128"/>
      <c r="W32" s="128"/>
      <c r="X32" s="128"/>
      <c r="Y32" s="128"/>
      <c r="Z32" s="128"/>
      <c r="AA32" s="128"/>
      <c r="AB32" s="128"/>
      <c r="AC32" s="128"/>
      <c r="AD32" s="129"/>
      <c r="AE32" s="130"/>
      <c r="AF32" s="129"/>
      <c r="AG32" s="130"/>
      <c r="AH32" s="129"/>
      <c r="AI32" s="128"/>
      <c r="AJ32" s="131"/>
      <c r="AK32" s="129"/>
      <c r="AL32" s="128"/>
      <c r="AM32" s="131"/>
      <c r="AN32" s="130"/>
      <c r="AO32" s="129"/>
      <c r="AP32" s="135"/>
      <c r="AQ32" s="130"/>
      <c r="AR32" s="129"/>
      <c r="AS32" s="135"/>
      <c r="AT32" s="130"/>
      <c r="AU32" s="129"/>
      <c r="AV32" s="132"/>
      <c r="AW32" s="130"/>
      <c r="AX32" s="130"/>
      <c r="AY32" s="130"/>
      <c r="AZ32" s="130"/>
      <c r="BA32" s="130"/>
      <c r="BB32" s="130"/>
      <c r="BC32" s="130"/>
      <c r="BD32" s="130"/>
      <c r="BE32" s="130"/>
      <c r="BF32" s="130"/>
      <c r="BG32" s="130"/>
      <c r="BH32" s="130"/>
      <c r="BI32" s="130"/>
      <c r="BJ32" s="130"/>
      <c r="BK32" s="130"/>
      <c r="BL32" s="130"/>
      <c r="BM32" s="130"/>
      <c r="BN32" s="133"/>
      <c r="BO32" s="129"/>
      <c r="BP32" s="25"/>
      <c r="BQ32" s="6"/>
      <c r="BR32" s="144">
        <f t="shared" si="8"/>
      </c>
      <c r="BS32" s="144">
        <f t="shared" si="9"/>
      </c>
      <c r="BT32" s="144">
        <f t="shared" si="9"/>
      </c>
      <c r="BU32" s="144">
        <f t="shared" si="10"/>
      </c>
      <c r="BV32" s="145"/>
      <c r="BW32" s="146">
        <f t="shared" si="11"/>
      </c>
      <c r="BX32" s="146">
        <f t="shared" si="12"/>
      </c>
      <c r="BY32" s="147">
        <f t="shared" si="13"/>
      </c>
      <c r="BZ32" s="147">
        <f t="shared" si="14"/>
      </c>
      <c r="CA32" s="146">
        <f t="shared" si="15"/>
      </c>
      <c r="CB32" s="146">
        <f t="shared" si="16"/>
      </c>
      <c r="CC32" s="146">
        <f t="shared" si="17"/>
      </c>
      <c r="CD32" s="148">
        <f t="shared" si="18"/>
      </c>
      <c r="CE32" s="129"/>
    </row>
    <row r="33" spans="2:83" s="143" customFormat="1" ht="12.75">
      <c r="B33" s="94" t="s">
        <v>114</v>
      </c>
      <c r="C33" s="93" t="s">
        <v>378</v>
      </c>
      <c r="D33" s="25">
        <v>1</v>
      </c>
      <c r="E33" s="25">
        <v>2</v>
      </c>
      <c r="F33" s="24">
        <v>0</v>
      </c>
      <c r="G33" s="26" t="s">
        <v>36</v>
      </c>
      <c r="H33" s="24">
        <v>0</v>
      </c>
      <c r="I33" s="31"/>
      <c r="J33" s="27" t="s">
        <v>116</v>
      </c>
      <c r="K33" s="27" t="s">
        <v>115</v>
      </c>
      <c r="L33" s="28">
        <v>130</v>
      </c>
      <c r="M33" s="28">
        <v>2</v>
      </c>
      <c r="N33" s="28">
        <v>1</v>
      </c>
      <c r="O33" s="28"/>
      <c r="P33" s="29">
        <f t="shared" si="5"/>
        <v>0.023076923076923078</v>
      </c>
      <c r="Q33" s="30"/>
      <c r="R33" s="30"/>
      <c r="S33" s="30"/>
      <c r="T33" s="30"/>
      <c r="U33" s="41" t="s">
        <v>37</v>
      </c>
      <c r="V33" s="32"/>
      <c r="W33" s="32"/>
      <c r="X33" s="33"/>
      <c r="Y33" s="33"/>
      <c r="Z33" s="32"/>
      <c r="AA33" s="32"/>
      <c r="AB33" s="32"/>
      <c r="AC33" s="34"/>
      <c r="AD33" s="41" t="s">
        <v>37</v>
      </c>
      <c r="AE33" s="35">
        <v>1</v>
      </c>
      <c r="AF33" s="41" t="s">
        <v>37</v>
      </c>
      <c r="AG33" s="101" t="s">
        <v>37</v>
      </c>
      <c r="AH33" s="41" t="s">
        <v>37</v>
      </c>
      <c r="AI33" s="32">
        <v>1</v>
      </c>
      <c r="AJ33" s="42" t="s">
        <v>37</v>
      </c>
      <c r="AK33" s="41" t="s">
        <v>37</v>
      </c>
      <c r="AL33" s="32">
        <v>0.25</v>
      </c>
      <c r="AM33" s="42" t="s">
        <v>37</v>
      </c>
      <c r="AN33" s="42" t="s">
        <v>37</v>
      </c>
      <c r="AO33" s="41" t="s">
        <v>37</v>
      </c>
      <c r="AP33" s="37">
        <v>0</v>
      </c>
      <c r="AQ33" s="42" t="s">
        <v>37</v>
      </c>
      <c r="AR33" s="41" t="s">
        <v>37</v>
      </c>
      <c r="AS33" s="37">
        <v>0</v>
      </c>
      <c r="AT33" s="42" t="s">
        <v>37</v>
      </c>
      <c r="AU33" s="41" t="s">
        <v>37</v>
      </c>
      <c r="AV33" s="113">
        <v>1</v>
      </c>
      <c r="AW33" s="37"/>
      <c r="AX33" s="37"/>
      <c r="AY33" s="37">
        <v>1</v>
      </c>
      <c r="AZ33" s="35">
        <v>1</v>
      </c>
      <c r="BA33" s="38">
        <v>1</v>
      </c>
      <c r="BB33" s="38"/>
      <c r="BC33" s="39"/>
      <c r="BD33" s="39"/>
      <c r="BE33" s="35"/>
      <c r="BF33" s="35">
        <v>1</v>
      </c>
      <c r="BG33" s="40">
        <v>1</v>
      </c>
      <c r="BH33" s="40">
        <v>1</v>
      </c>
      <c r="BI33" s="35"/>
      <c r="BJ33" s="35">
        <v>1</v>
      </c>
      <c r="BK33" s="38"/>
      <c r="BL33" s="35"/>
      <c r="BM33" s="35">
        <v>1</v>
      </c>
      <c r="BN33" s="123">
        <v>1</v>
      </c>
      <c r="BO33" s="41" t="s">
        <v>37</v>
      </c>
      <c r="BP33" s="25"/>
      <c r="BQ33" s="6"/>
      <c r="BR33" s="144">
        <f t="shared" si="8"/>
      </c>
      <c r="BS33" s="144">
        <f t="shared" si="9"/>
      </c>
      <c r="BT33" s="144">
        <f t="shared" si="9"/>
      </c>
      <c r="BU33" s="144">
        <f t="shared" si="10"/>
      </c>
      <c r="BV33" s="145"/>
      <c r="BW33" s="146">
        <f t="shared" si="11"/>
      </c>
      <c r="BX33" s="146">
        <f t="shared" si="12"/>
      </c>
      <c r="BY33" s="147">
        <f t="shared" si="13"/>
      </c>
      <c r="BZ33" s="147">
        <f t="shared" si="14"/>
      </c>
      <c r="CA33" s="146">
        <f t="shared" si="15"/>
      </c>
      <c r="CB33" s="146">
        <f t="shared" si="16"/>
      </c>
      <c r="CC33" s="146">
        <f t="shared" si="17"/>
      </c>
      <c r="CD33" s="148">
        <f t="shared" si="18"/>
      </c>
      <c r="CE33" s="41" t="s">
        <v>37</v>
      </c>
    </row>
    <row r="34" spans="2:83" s="143" customFormat="1" ht="12.75">
      <c r="B34" s="94" t="s">
        <v>218</v>
      </c>
      <c r="C34" s="93" t="s">
        <v>378</v>
      </c>
      <c r="D34" s="24">
        <v>0</v>
      </c>
      <c r="E34" s="166">
        <v>2</v>
      </c>
      <c r="F34" s="24"/>
      <c r="G34" s="47" t="s">
        <v>270</v>
      </c>
      <c r="H34" s="24"/>
      <c r="I34" s="31"/>
      <c r="J34" s="27"/>
      <c r="K34" s="168" t="s">
        <v>269</v>
      </c>
      <c r="L34" s="28">
        <v>1937</v>
      </c>
      <c r="M34" s="28">
        <v>27.5</v>
      </c>
      <c r="N34" s="28">
        <v>0.1</v>
      </c>
      <c r="O34" s="28"/>
      <c r="P34" s="29">
        <f t="shared" si="5"/>
        <v>0.014248838409912236</v>
      </c>
      <c r="Q34" s="30"/>
      <c r="R34" s="30"/>
      <c r="S34" s="30"/>
      <c r="T34" s="30"/>
      <c r="U34" s="41"/>
      <c r="V34" s="32"/>
      <c r="W34" s="32"/>
      <c r="X34" s="33"/>
      <c r="Y34" s="33"/>
      <c r="Z34" s="32"/>
      <c r="AA34" s="32"/>
      <c r="AB34" s="32"/>
      <c r="AC34" s="34"/>
      <c r="AD34" s="41"/>
      <c r="AE34" s="35"/>
      <c r="AF34" s="41"/>
      <c r="AG34" s="101"/>
      <c r="AH34" s="41"/>
      <c r="AI34" s="32"/>
      <c r="AJ34" s="42"/>
      <c r="AK34" s="41"/>
      <c r="AL34" s="32"/>
      <c r="AM34" s="42"/>
      <c r="AN34" s="42"/>
      <c r="AO34" s="41"/>
      <c r="AP34" s="37"/>
      <c r="AQ34" s="42"/>
      <c r="AR34" s="41"/>
      <c r="AS34" s="37"/>
      <c r="AT34" s="42"/>
      <c r="AU34" s="41"/>
      <c r="AV34" s="113">
        <v>1</v>
      </c>
      <c r="AW34" s="37">
        <v>1</v>
      </c>
      <c r="AX34" s="37"/>
      <c r="AY34" s="37"/>
      <c r="AZ34" s="35">
        <v>1</v>
      </c>
      <c r="BA34" s="38"/>
      <c r="BB34" s="38"/>
      <c r="BC34" s="39"/>
      <c r="BD34" s="39"/>
      <c r="BE34" s="143">
        <v>1</v>
      </c>
      <c r="BF34" s="35"/>
      <c r="BG34" s="40">
        <v>1</v>
      </c>
      <c r="BH34" s="40">
        <v>1</v>
      </c>
      <c r="BI34" s="35">
        <v>1</v>
      </c>
      <c r="BJ34" s="35">
        <v>1</v>
      </c>
      <c r="BK34" s="38"/>
      <c r="BL34" s="35"/>
      <c r="BM34" s="35"/>
      <c r="BN34" s="123">
        <v>1</v>
      </c>
      <c r="BO34" s="41"/>
      <c r="BP34" s="25"/>
      <c r="BQ34" s="6"/>
      <c r="BR34" s="144"/>
      <c r="BS34" s="144"/>
      <c r="BT34" s="144"/>
      <c r="BU34" s="144"/>
      <c r="BV34" s="145"/>
      <c r="BW34" s="146"/>
      <c r="BX34" s="146"/>
      <c r="BY34" s="147"/>
      <c r="BZ34" s="147"/>
      <c r="CA34" s="146"/>
      <c r="CB34" s="146"/>
      <c r="CC34" s="146"/>
      <c r="CD34" s="148"/>
      <c r="CE34" s="41"/>
    </row>
    <row r="35" spans="2:83" s="143" customFormat="1" ht="12.75">
      <c r="B35" s="94" t="s">
        <v>27</v>
      </c>
      <c r="C35" s="93" t="s">
        <v>378</v>
      </c>
      <c r="D35" s="25">
        <v>1</v>
      </c>
      <c r="E35" s="24">
        <v>0</v>
      </c>
      <c r="F35" s="24">
        <v>0</v>
      </c>
      <c r="G35" s="26" t="s">
        <v>36</v>
      </c>
      <c r="H35" s="24">
        <v>0</v>
      </c>
      <c r="I35" s="31"/>
      <c r="J35" s="26" t="s">
        <v>36</v>
      </c>
      <c r="K35" s="26" t="s">
        <v>36</v>
      </c>
      <c r="L35" s="28">
        <v>9</v>
      </c>
      <c r="M35" s="54">
        <v>0.2</v>
      </c>
      <c r="N35" s="28">
        <v>0.1</v>
      </c>
      <c r="O35" s="28"/>
      <c r="P35" s="29">
        <f t="shared" si="5"/>
        <v>0.03333333333333334</v>
      </c>
      <c r="Q35" s="30"/>
      <c r="R35" s="30">
        <v>1</v>
      </c>
      <c r="S35" s="30"/>
      <c r="T35" s="30"/>
      <c r="U35" s="31"/>
      <c r="V35" s="32"/>
      <c r="W35" s="32"/>
      <c r="X35" s="33"/>
      <c r="Y35" s="33"/>
      <c r="Z35" s="32"/>
      <c r="AA35" s="32"/>
      <c r="AB35" s="32"/>
      <c r="AC35" s="34"/>
      <c r="AD35" s="31"/>
      <c r="AE35" s="35"/>
      <c r="AF35" s="31"/>
      <c r="AG35" s="35"/>
      <c r="AH35" s="31"/>
      <c r="AI35" s="32"/>
      <c r="AJ35" s="36"/>
      <c r="AK35" s="31"/>
      <c r="AL35" s="32"/>
      <c r="AM35" s="36"/>
      <c r="AN35" s="35"/>
      <c r="AO35" s="31"/>
      <c r="AP35" s="35"/>
      <c r="AQ35" s="35"/>
      <c r="AR35" s="31"/>
      <c r="AS35" s="35"/>
      <c r="AT35" s="35"/>
      <c r="AU35" s="31"/>
      <c r="AV35" s="113"/>
      <c r="AW35" s="37"/>
      <c r="AX35" s="37"/>
      <c r="AY35" s="37"/>
      <c r="AZ35" s="35"/>
      <c r="BA35" s="38"/>
      <c r="BB35" s="38"/>
      <c r="BC35" s="39"/>
      <c r="BD35" s="39"/>
      <c r="BE35" s="35"/>
      <c r="BF35" s="35"/>
      <c r="BG35" s="40"/>
      <c r="BH35" s="40"/>
      <c r="BI35" s="35"/>
      <c r="BJ35" s="35"/>
      <c r="BK35" s="38"/>
      <c r="BL35" s="35"/>
      <c r="BM35" s="35"/>
      <c r="BN35" s="123"/>
      <c r="BO35" s="31"/>
      <c r="BP35" s="25"/>
      <c r="BQ35" s="6"/>
      <c r="BR35" s="144">
        <f t="shared" si="8"/>
      </c>
      <c r="BS35" s="144">
        <f t="shared" si="9"/>
        <v>0.1</v>
      </c>
      <c r="BT35" s="144">
        <f t="shared" si="9"/>
      </c>
      <c r="BU35" s="144">
        <f t="shared" si="10"/>
      </c>
      <c r="BV35" s="145"/>
      <c r="BW35" s="146">
        <f t="shared" si="11"/>
      </c>
      <c r="BX35" s="146">
        <f t="shared" si="12"/>
      </c>
      <c r="BY35" s="147">
        <f t="shared" si="13"/>
      </c>
      <c r="BZ35" s="147">
        <f t="shared" si="14"/>
      </c>
      <c r="CA35" s="146">
        <f t="shared" si="15"/>
      </c>
      <c r="CB35" s="146">
        <f t="shared" si="16"/>
      </c>
      <c r="CC35" s="146">
        <f t="shared" si="17"/>
      </c>
      <c r="CD35" s="148">
        <f t="shared" si="18"/>
      </c>
      <c r="CE35" s="31"/>
    </row>
    <row r="36" spans="2:83" s="143" customFormat="1" ht="82.5" customHeight="1">
      <c r="B36" s="161" t="s">
        <v>150</v>
      </c>
      <c r="C36" s="93" t="s">
        <v>378</v>
      </c>
      <c r="D36" s="25">
        <v>1</v>
      </c>
      <c r="E36" s="24">
        <v>0</v>
      </c>
      <c r="F36" s="24">
        <v>0</v>
      </c>
      <c r="G36" s="26" t="s">
        <v>36</v>
      </c>
      <c r="H36" s="24">
        <v>0</v>
      </c>
      <c r="I36" s="31" t="s">
        <v>176</v>
      </c>
      <c r="J36" s="27" t="s">
        <v>151</v>
      </c>
      <c r="K36" s="26" t="s">
        <v>36</v>
      </c>
      <c r="L36" s="28">
        <v>150</v>
      </c>
      <c r="M36" s="54">
        <v>2.5</v>
      </c>
      <c r="N36" s="28">
        <v>0.1</v>
      </c>
      <c r="O36" s="28"/>
      <c r="P36" s="29">
        <f>IF(SUM(M36:N36)=0,"",SUM(M36:N36)/L36)</f>
        <v>0.017333333333333333</v>
      </c>
      <c r="Q36" s="30"/>
      <c r="R36" s="30"/>
      <c r="S36" s="30"/>
      <c r="T36" s="30"/>
      <c r="U36" s="31"/>
      <c r="V36" s="32"/>
      <c r="W36" s="32"/>
      <c r="X36" s="33"/>
      <c r="Y36" s="33"/>
      <c r="Z36" s="32"/>
      <c r="AA36" s="32"/>
      <c r="AB36" s="32"/>
      <c r="AC36" s="34"/>
      <c r="AD36" s="31"/>
      <c r="AE36" s="35"/>
      <c r="AF36" s="31"/>
      <c r="AG36" s="35"/>
      <c r="AH36" s="31"/>
      <c r="AI36" s="32"/>
      <c r="AJ36" s="36"/>
      <c r="AK36" s="31"/>
      <c r="AL36" s="32"/>
      <c r="AM36" s="36"/>
      <c r="AN36" s="35"/>
      <c r="AO36" s="31"/>
      <c r="AP36" s="35"/>
      <c r="AQ36" s="35"/>
      <c r="AR36" s="31"/>
      <c r="AS36" s="35"/>
      <c r="AT36" s="35"/>
      <c r="AU36" s="31"/>
      <c r="AV36" s="113"/>
      <c r="AW36" s="37"/>
      <c r="AX36" s="37"/>
      <c r="AY36" s="37"/>
      <c r="AZ36" s="35"/>
      <c r="BA36" s="38"/>
      <c r="BB36" s="38"/>
      <c r="BC36" s="39"/>
      <c r="BD36" s="39"/>
      <c r="BE36" s="35"/>
      <c r="BF36" s="35"/>
      <c r="BG36" s="40"/>
      <c r="BH36" s="35">
        <v>1</v>
      </c>
      <c r="BI36" s="35"/>
      <c r="BJ36" s="35"/>
      <c r="BK36" s="38"/>
      <c r="BL36" s="35"/>
      <c r="BM36" s="35"/>
      <c r="BN36" s="123"/>
      <c r="BO36" s="31"/>
      <c r="BP36" s="25"/>
      <c r="BQ36" s="6"/>
      <c r="BR36" s="144">
        <f t="shared" si="8"/>
      </c>
      <c r="BS36" s="144">
        <f t="shared" si="9"/>
      </c>
      <c r="BT36" s="144">
        <f t="shared" si="9"/>
      </c>
      <c r="BU36" s="144">
        <f t="shared" si="10"/>
      </c>
      <c r="BV36" s="145"/>
      <c r="BW36" s="146">
        <f t="shared" si="11"/>
      </c>
      <c r="BX36" s="146">
        <f t="shared" si="12"/>
      </c>
      <c r="BY36" s="147">
        <f t="shared" si="13"/>
      </c>
      <c r="BZ36" s="147">
        <f t="shared" si="14"/>
      </c>
      <c r="CA36" s="146">
        <f t="shared" si="15"/>
      </c>
      <c r="CB36" s="146">
        <f t="shared" si="16"/>
      </c>
      <c r="CC36" s="146">
        <f t="shared" si="17"/>
      </c>
      <c r="CD36" s="148">
        <f t="shared" si="18"/>
      </c>
      <c r="CE36" s="31"/>
    </row>
    <row r="37" spans="2:83" s="143" customFormat="1" ht="39.75" customHeight="1">
      <c r="B37" s="561" t="s">
        <v>258</v>
      </c>
      <c r="C37" s="249" t="s">
        <v>379</v>
      </c>
      <c r="D37" s="25">
        <v>1</v>
      </c>
      <c r="E37" s="139">
        <v>4</v>
      </c>
      <c r="F37" s="43">
        <v>1</v>
      </c>
      <c r="G37" s="156" t="s">
        <v>30</v>
      </c>
      <c r="H37" s="43">
        <v>30</v>
      </c>
      <c r="I37" s="31"/>
      <c r="J37" s="26" t="s">
        <v>36</v>
      </c>
      <c r="K37" s="27" t="s">
        <v>266</v>
      </c>
      <c r="L37" s="555">
        <v>8000</v>
      </c>
      <c r="M37" s="555">
        <v>315</v>
      </c>
      <c r="N37" s="555">
        <v>250</v>
      </c>
      <c r="O37" s="28"/>
      <c r="P37" s="29">
        <f t="shared" si="5"/>
        <v>0.070625</v>
      </c>
      <c r="Q37" s="30">
        <v>0.1</v>
      </c>
      <c r="R37" s="30">
        <v>0.85</v>
      </c>
      <c r="S37" s="30"/>
      <c r="T37" s="30">
        <v>0.05</v>
      </c>
      <c r="U37" s="31" t="s">
        <v>7</v>
      </c>
      <c r="V37" s="558">
        <v>0.3</v>
      </c>
      <c r="W37" s="32"/>
      <c r="X37" s="558">
        <v>0.25</v>
      </c>
      <c r="Y37" s="558">
        <v>0.15</v>
      </c>
      <c r="Z37" s="558">
        <v>0.15</v>
      </c>
      <c r="AA37" s="32"/>
      <c r="AB37" s="32"/>
      <c r="AC37" s="558">
        <v>0.15</v>
      </c>
      <c r="AD37" s="31"/>
      <c r="AE37" s="35">
        <v>1</v>
      </c>
      <c r="AF37" s="31"/>
      <c r="AG37" s="35"/>
      <c r="AH37" s="31"/>
      <c r="AI37" s="32"/>
      <c r="AJ37" s="36"/>
      <c r="AK37" s="31"/>
      <c r="AL37" s="32"/>
      <c r="AM37" s="36"/>
      <c r="AN37" s="35"/>
      <c r="AO37" s="31"/>
      <c r="AP37" s="15"/>
      <c r="AQ37" s="35"/>
      <c r="AR37" s="31"/>
      <c r="AS37" s="35"/>
      <c r="AT37" s="35"/>
      <c r="AU37" s="31"/>
      <c r="AV37" s="113"/>
      <c r="AW37" s="37"/>
      <c r="AX37" s="37"/>
      <c r="AY37" s="37"/>
      <c r="AZ37" s="35"/>
      <c r="BA37" s="38"/>
      <c r="BB37" s="38"/>
      <c r="BC37" s="39"/>
      <c r="BD37" s="39"/>
      <c r="BE37" s="35"/>
      <c r="BF37" s="35"/>
      <c r="BG37" s="40"/>
      <c r="BH37" s="40"/>
      <c r="BI37" s="35"/>
      <c r="BJ37" s="35"/>
      <c r="BK37" s="38"/>
      <c r="BL37" s="35"/>
      <c r="BM37" s="35"/>
      <c r="BN37" s="123"/>
      <c r="BO37" s="31"/>
      <c r="BP37" s="25"/>
      <c r="BQ37" s="6"/>
      <c r="BR37" s="144">
        <f t="shared" si="8"/>
        <v>25</v>
      </c>
      <c r="BS37" s="144">
        <f t="shared" si="9"/>
        <v>212.5</v>
      </c>
      <c r="BT37" s="144">
        <f t="shared" si="9"/>
      </c>
      <c r="BU37" s="144">
        <f t="shared" si="10"/>
        <v>12.5</v>
      </c>
      <c r="BV37" s="145"/>
      <c r="BW37" s="146">
        <f t="shared" si="11"/>
        <v>75</v>
      </c>
      <c r="BX37" s="146">
        <f t="shared" si="12"/>
      </c>
      <c r="BY37" s="147">
        <f t="shared" si="13"/>
        <v>62.5</v>
      </c>
      <c r="BZ37" s="147">
        <f t="shared" si="14"/>
        <v>37.5</v>
      </c>
      <c r="CA37" s="146">
        <f t="shared" si="15"/>
        <v>37.5</v>
      </c>
      <c r="CB37" s="146">
        <f t="shared" si="16"/>
      </c>
      <c r="CC37" s="146">
        <f t="shared" si="17"/>
      </c>
      <c r="CD37" s="148">
        <f t="shared" si="18"/>
        <v>37.5</v>
      </c>
      <c r="CE37" s="31"/>
    </row>
    <row r="38" spans="2:83" s="143" customFormat="1" ht="12.75">
      <c r="B38" s="95" t="s">
        <v>257</v>
      </c>
      <c r="C38" s="249" t="s">
        <v>379</v>
      </c>
      <c r="D38" s="25">
        <v>1</v>
      </c>
      <c r="E38" s="25">
        <v>8</v>
      </c>
      <c r="F38" s="24">
        <v>0</v>
      </c>
      <c r="G38" s="26" t="s">
        <v>36</v>
      </c>
      <c r="H38" s="24">
        <v>0</v>
      </c>
      <c r="I38" s="41"/>
      <c r="J38" s="27"/>
      <c r="K38" s="27" t="s">
        <v>31</v>
      </c>
      <c r="L38" s="28"/>
      <c r="M38" s="28"/>
      <c r="N38" s="28"/>
      <c r="O38" s="28"/>
      <c r="P38" s="29">
        <f t="shared" si="5"/>
      </c>
      <c r="Q38" s="30">
        <v>0.1</v>
      </c>
      <c r="R38" s="30">
        <v>0.85</v>
      </c>
      <c r="S38" s="30"/>
      <c r="T38" s="30">
        <v>0.05</v>
      </c>
      <c r="U38" s="41" t="s">
        <v>37</v>
      </c>
      <c r="V38" s="32"/>
      <c r="W38" s="32"/>
      <c r="X38" s="33"/>
      <c r="Y38" s="33"/>
      <c r="Z38" s="32"/>
      <c r="AA38" s="32"/>
      <c r="AB38" s="32"/>
      <c r="AC38" s="34"/>
      <c r="AD38" s="31"/>
      <c r="AE38" s="35"/>
      <c r="AF38" s="31"/>
      <c r="AG38" s="35"/>
      <c r="AH38" s="31"/>
      <c r="AI38" s="32"/>
      <c r="AJ38" s="36"/>
      <c r="AK38" s="31"/>
      <c r="AL38" s="32"/>
      <c r="AM38" s="36"/>
      <c r="AN38" s="35"/>
      <c r="AO38" s="31"/>
      <c r="AP38" s="35"/>
      <c r="AQ38" s="35"/>
      <c r="AR38" s="31"/>
      <c r="AS38" s="35"/>
      <c r="AT38" s="35"/>
      <c r="AU38" s="31"/>
      <c r="AV38" s="113"/>
      <c r="AW38" s="37"/>
      <c r="AX38" s="37"/>
      <c r="AY38" s="37"/>
      <c r="AZ38" s="35"/>
      <c r="BA38" s="38"/>
      <c r="BB38" s="38"/>
      <c r="BC38" s="39"/>
      <c r="BD38" s="39"/>
      <c r="BE38" s="35"/>
      <c r="BF38" s="35"/>
      <c r="BG38" s="40"/>
      <c r="BH38" s="40"/>
      <c r="BI38" s="35"/>
      <c r="BJ38" s="35"/>
      <c r="BK38" s="38"/>
      <c r="BL38" s="35"/>
      <c r="BM38" s="35"/>
      <c r="BN38" s="123"/>
      <c r="BO38" s="31"/>
      <c r="BP38" s="25"/>
      <c r="BQ38" s="6"/>
      <c r="BR38" s="144">
        <f t="shared" si="8"/>
        <v>0</v>
      </c>
      <c r="BS38" s="144">
        <f t="shared" si="9"/>
        <v>0</v>
      </c>
      <c r="BT38" s="144">
        <f t="shared" si="9"/>
      </c>
      <c r="BU38" s="144">
        <f t="shared" si="10"/>
        <v>0</v>
      </c>
      <c r="BV38" s="145"/>
      <c r="BW38" s="146">
        <f t="shared" si="11"/>
      </c>
      <c r="BX38" s="146">
        <f t="shared" si="12"/>
      </c>
      <c r="BY38" s="147">
        <f t="shared" si="13"/>
      </c>
      <c r="BZ38" s="147">
        <f t="shared" si="14"/>
      </c>
      <c r="CA38" s="146">
        <f t="shared" si="15"/>
      </c>
      <c r="CB38" s="146">
        <f t="shared" si="16"/>
      </c>
      <c r="CC38" s="146">
        <f t="shared" si="17"/>
      </c>
      <c r="CD38" s="148">
        <f t="shared" si="18"/>
      </c>
      <c r="CE38" s="31"/>
    </row>
    <row r="39" spans="2:83" s="143" customFormat="1" ht="25.5">
      <c r="B39" s="95" t="s">
        <v>263</v>
      </c>
      <c r="C39" s="249" t="s">
        <v>379</v>
      </c>
      <c r="D39" s="24">
        <v>0</v>
      </c>
      <c r="E39" s="25">
        <v>2</v>
      </c>
      <c r="F39" s="24">
        <v>0</v>
      </c>
      <c r="G39" s="26" t="s">
        <v>36</v>
      </c>
      <c r="H39" s="24">
        <v>0</v>
      </c>
      <c r="I39" s="31"/>
      <c r="J39" s="26" t="s">
        <v>36</v>
      </c>
      <c r="K39" s="27" t="s">
        <v>364</v>
      </c>
      <c r="L39" s="126"/>
      <c r="M39" s="126"/>
      <c r="N39" s="126"/>
      <c r="O39" s="126"/>
      <c r="P39" s="127">
        <f t="shared" si="5"/>
      </c>
      <c r="Q39" s="128"/>
      <c r="R39" s="128"/>
      <c r="S39" s="128"/>
      <c r="T39" s="128"/>
      <c r="U39" s="129"/>
      <c r="V39" s="128"/>
      <c r="W39" s="128"/>
      <c r="X39" s="128"/>
      <c r="Y39" s="128"/>
      <c r="Z39" s="128"/>
      <c r="AA39" s="128"/>
      <c r="AB39" s="128"/>
      <c r="AC39" s="128"/>
      <c r="AD39" s="129"/>
      <c r="AE39" s="130"/>
      <c r="AF39" s="129"/>
      <c r="AG39" s="130"/>
      <c r="AH39" s="129"/>
      <c r="AI39" s="128"/>
      <c r="AJ39" s="131"/>
      <c r="AK39" s="129"/>
      <c r="AL39" s="128"/>
      <c r="AM39" s="131"/>
      <c r="AN39" s="130"/>
      <c r="AO39" s="129"/>
      <c r="AP39" s="135"/>
      <c r="AQ39" s="130"/>
      <c r="AR39" s="129"/>
      <c r="AS39" s="135"/>
      <c r="AT39" s="130"/>
      <c r="AU39" s="129"/>
      <c r="AV39" s="132"/>
      <c r="AW39" s="130"/>
      <c r="AX39" s="130"/>
      <c r="AY39" s="130"/>
      <c r="AZ39" s="130"/>
      <c r="BA39" s="130"/>
      <c r="BB39" s="130"/>
      <c r="BC39" s="130"/>
      <c r="BD39" s="130"/>
      <c r="BE39" s="130"/>
      <c r="BF39" s="130"/>
      <c r="BG39" s="130"/>
      <c r="BH39" s="130"/>
      <c r="BI39" s="130"/>
      <c r="BJ39" s="130"/>
      <c r="BK39" s="130"/>
      <c r="BL39" s="130"/>
      <c r="BM39" s="130"/>
      <c r="BN39" s="133"/>
      <c r="BO39" s="129"/>
      <c r="BP39" s="25"/>
      <c r="BQ39" s="6"/>
      <c r="BR39" s="144">
        <f t="shared" si="8"/>
      </c>
      <c r="BS39" s="144">
        <f t="shared" si="9"/>
      </c>
      <c r="BT39" s="144">
        <f t="shared" si="9"/>
      </c>
      <c r="BU39" s="144">
        <f t="shared" si="10"/>
      </c>
      <c r="BV39" s="145"/>
      <c r="BW39" s="146">
        <f t="shared" si="11"/>
      </c>
      <c r="BX39" s="146">
        <f t="shared" si="12"/>
      </c>
      <c r="BY39" s="147">
        <f t="shared" si="13"/>
      </c>
      <c r="BZ39" s="147">
        <f t="shared" si="14"/>
      </c>
      <c r="CA39" s="146">
        <f t="shared" si="15"/>
      </c>
      <c r="CB39" s="146">
        <f t="shared" si="16"/>
      </c>
      <c r="CC39" s="146">
        <f t="shared" si="17"/>
      </c>
      <c r="CD39" s="148">
        <f t="shared" si="18"/>
      </c>
      <c r="CE39" s="129"/>
    </row>
    <row r="40" spans="2:83" s="143" customFormat="1" ht="12.75">
      <c r="B40" s="95" t="s">
        <v>259</v>
      </c>
      <c r="C40" s="249" t="s">
        <v>379</v>
      </c>
      <c r="D40" s="24">
        <v>0</v>
      </c>
      <c r="E40" s="139">
        <v>4</v>
      </c>
      <c r="F40" s="24">
        <v>0</v>
      </c>
      <c r="G40" s="26" t="s">
        <v>36</v>
      </c>
      <c r="H40" s="24">
        <v>0</v>
      </c>
      <c r="I40" s="31"/>
      <c r="J40" s="26"/>
      <c r="K40" s="27" t="s">
        <v>196</v>
      </c>
      <c r="L40" s="126"/>
      <c r="M40" s="126"/>
      <c r="N40" s="126"/>
      <c r="O40" s="126"/>
      <c r="P40" s="127"/>
      <c r="Q40" s="128"/>
      <c r="R40" s="128"/>
      <c r="S40" s="128"/>
      <c r="T40" s="128"/>
      <c r="U40" s="129"/>
      <c r="V40" s="128"/>
      <c r="W40" s="128"/>
      <c r="X40" s="128"/>
      <c r="Y40" s="128"/>
      <c r="Z40" s="128"/>
      <c r="AA40" s="128"/>
      <c r="AB40" s="128"/>
      <c r="AC40" s="128"/>
      <c r="AD40" s="129"/>
      <c r="AE40" s="130"/>
      <c r="AF40" s="129"/>
      <c r="AG40" s="130"/>
      <c r="AH40" s="129"/>
      <c r="AI40" s="128"/>
      <c r="AJ40" s="131"/>
      <c r="AK40" s="129"/>
      <c r="AL40" s="128"/>
      <c r="AM40" s="131"/>
      <c r="AN40" s="130"/>
      <c r="AO40" s="129"/>
      <c r="AP40" s="135"/>
      <c r="AQ40" s="130"/>
      <c r="AR40" s="129"/>
      <c r="AS40" s="135"/>
      <c r="AT40" s="130"/>
      <c r="AU40" s="129"/>
      <c r="AV40" s="132"/>
      <c r="AW40" s="130"/>
      <c r="AX40" s="130"/>
      <c r="AY40" s="130"/>
      <c r="AZ40" s="130"/>
      <c r="BA40" s="130"/>
      <c r="BB40" s="130"/>
      <c r="BC40" s="130"/>
      <c r="BD40" s="130"/>
      <c r="BE40" s="130"/>
      <c r="BF40" s="130"/>
      <c r="BG40" s="130"/>
      <c r="BH40" s="130"/>
      <c r="BI40" s="130"/>
      <c r="BJ40" s="130"/>
      <c r="BK40" s="130"/>
      <c r="BL40" s="130"/>
      <c r="BM40" s="130"/>
      <c r="BN40" s="133"/>
      <c r="BO40" s="129"/>
      <c r="BP40" s="25"/>
      <c r="BQ40" s="6"/>
      <c r="BR40" s="144">
        <f t="shared" si="8"/>
      </c>
      <c r="BS40" s="144">
        <f t="shared" si="9"/>
      </c>
      <c r="BT40" s="144">
        <f t="shared" si="9"/>
      </c>
      <c r="BU40" s="144">
        <f t="shared" si="10"/>
      </c>
      <c r="BV40" s="145"/>
      <c r="BW40" s="146">
        <f t="shared" si="11"/>
      </c>
      <c r="BX40" s="146">
        <f t="shared" si="12"/>
      </c>
      <c r="BY40" s="147">
        <f t="shared" si="13"/>
      </c>
      <c r="BZ40" s="147">
        <f t="shared" si="14"/>
      </c>
      <c r="CA40" s="146">
        <f t="shared" si="15"/>
      </c>
      <c r="CB40" s="146">
        <f t="shared" si="16"/>
      </c>
      <c r="CC40" s="146">
        <f t="shared" si="17"/>
      </c>
      <c r="CD40" s="148">
        <f t="shared" si="18"/>
      </c>
      <c r="CE40" s="129"/>
    </row>
    <row r="41" spans="2:83" s="143" customFormat="1" ht="25.5">
      <c r="B41" s="95" t="s">
        <v>261</v>
      </c>
      <c r="C41" s="249" t="s">
        <v>379</v>
      </c>
      <c r="D41" s="24">
        <v>0</v>
      </c>
      <c r="E41" s="139">
        <v>4</v>
      </c>
      <c r="F41" s="24">
        <v>0</v>
      </c>
      <c r="G41" s="26" t="s">
        <v>36</v>
      </c>
      <c r="H41" s="24">
        <v>0</v>
      </c>
      <c r="I41" s="31"/>
      <c r="J41" s="26"/>
      <c r="K41" s="165" t="s">
        <v>213</v>
      </c>
      <c r="L41" s="126"/>
      <c r="M41" s="126"/>
      <c r="N41" s="126"/>
      <c r="O41" s="126"/>
      <c r="P41" s="127"/>
      <c r="Q41" s="128"/>
      <c r="R41" s="128"/>
      <c r="S41" s="128"/>
      <c r="T41" s="128"/>
      <c r="U41" s="129"/>
      <c r="V41" s="128"/>
      <c r="W41" s="128"/>
      <c r="X41" s="128"/>
      <c r="Y41" s="128"/>
      <c r="Z41" s="128"/>
      <c r="AA41" s="128"/>
      <c r="AB41" s="128"/>
      <c r="AC41" s="128"/>
      <c r="AD41" s="129"/>
      <c r="AE41" s="130"/>
      <c r="AF41" s="129"/>
      <c r="AG41" s="130"/>
      <c r="AH41" s="129"/>
      <c r="AI41" s="128"/>
      <c r="AJ41" s="131"/>
      <c r="AK41" s="129"/>
      <c r="AL41" s="128"/>
      <c r="AM41" s="131"/>
      <c r="AN41" s="130"/>
      <c r="AO41" s="129"/>
      <c r="AP41" s="135"/>
      <c r="AQ41" s="130"/>
      <c r="AR41" s="129"/>
      <c r="AS41" s="135"/>
      <c r="AT41" s="130"/>
      <c r="AU41" s="129"/>
      <c r="AV41" s="132"/>
      <c r="AW41" s="130"/>
      <c r="AX41" s="130"/>
      <c r="AY41" s="130"/>
      <c r="AZ41" s="130"/>
      <c r="BA41" s="130"/>
      <c r="BB41" s="130"/>
      <c r="BC41" s="130"/>
      <c r="BD41" s="130"/>
      <c r="BE41" s="130"/>
      <c r="BF41" s="130"/>
      <c r="BG41" s="130"/>
      <c r="BH41" s="130"/>
      <c r="BI41" s="130"/>
      <c r="BJ41" s="130"/>
      <c r="BK41" s="130"/>
      <c r="BL41" s="130"/>
      <c r="BM41" s="130"/>
      <c r="BN41" s="133"/>
      <c r="BO41" s="129"/>
      <c r="BP41" s="25"/>
      <c r="BQ41" s="6"/>
      <c r="BR41" s="144"/>
      <c r="BS41" s="144"/>
      <c r="BT41" s="144"/>
      <c r="BU41" s="144"/>
      <c r="BV41" s="145"/>
      <c r="BW41" s="146"/>
      <c r="BX41" s="146"/>
      <c r="BY41" s="147"/>
      <c r="BZ41" s="147"/>
      <c r="CA41" s="146"/>
      <c r="CB41" s="146"/>
      <c r="CC41" s="146"/>
      <c r="CD41" s="148"/>
      <c r="CE41" s="129"/>
    </row>
    <row r="42" spans="2:83" s="143" customFormat="1" ht="25.5">
      <c r="B42" s="95" t="s">
        <v>260</v>
      </c>
      <c r="C42" s="249" t="s">
        <v>379</v>
      </c>
      <c r="D42" s="24">
        <v>0</v>
      </c>
      <c r="E42" s="166">
        <v>2</v>
      </c>
      <c r="F42" s="24">
        <v>0</v>
      </c>
      <c r="G42" s="26" t="s">
        <v>36</v>
      </c>
      <c r="H42" s="24">
        <v>0</v>
      </c>
      <c r="I42" s="31"/>
      <c r="J42" s="165" t="s">
        <v>255</v>
      </c>
      <c r="K42" s="165" t="s">
        <v>256</v>
      </c>
      <c r="L42" s="126"/>
      <c r="M42" s="126"/>
      <c r="N42" s="126"/>
      <c r="O42" s="126"/>
      <c r="P42" s="127"/>
      <c r="Q42" s="128"/>
      <c r="R42" s="128"/>
      <c r="S42" s="128"/>
      <c r="T42" s="128"/>
      <c r="U42" s="129"/>
      <c r="V42" s="128"/>
      <c r="W42" s="128"/>
      <c r="X42" s="128"/>
      <c r="Y42" s="128"/>
      <c r="Z42" s="128"/>
      <c r="AA42" s="128"/>
      <c r="AB42" s="128"/>
      <c r="AC42" s="128"/>
      <c r="AD42" s="129"/>
      <c r="AE42" s="130"/>
      <c r="AF42" s="129"/>
      <c r="AG42" s="130"/>
      <c r="AH42" s="129"/>
      <c r="AI42" s="128"/>
      <c r="AJ42" s="131"/>
      <c r="AK42" s="129"/>
      <c r="AL42" s="128"/>
      <c r="AM42" s="131"/>
      <c r="AN42" s="130"/>
      <c r="AO42" s="129"/>
      <c r="AP42" s="135"/>
      <c r="AQ42" s="130"/>
      <c r="AR42" s="129"/>
      <c r="AS42" s="135"/>
      <c r="AT42" s="130"/>
      <c r="AU42" s="129"/>
      <c r="AV42" s="132"/>
      <c r="AW42" s="130"/>
      <c r="AX42" s="130"/>
      <c r="AY42" s="130"/>
      <c r="AZ42" s="130"/>
      <c r="BA42" s="130"/>
      <c r="BB42" s="130"/>
      <c r="BC42" s="130"/>
      <c r="BD42" s="130"/>
      <c r="BE42" s="130"/>
      <c r="BF42" s="130"/>
      <c r="BG42" s="130"/>
      <c r="BH42" s="130"/>
      <c r="BI42" s="130"/>
      <c r="BJ42" s="130"/>
      <c r="BK42" s="130"/>
      <c r="BL42" s="130"/>
      <c r="BM42" s="130"/>
      <c r="BN42" s="133"/>
      <c r="BO42" s="129"/>
      <c r="BP42" s="25"/>
      <c r="BQ42" s="6"/>
      <c r="BR42" s="144"/>
      <c r="BS42" s="144"/>
      <c r="BT42" s="144"/>
      <c r="BU42" s="144"/>
      <c r="BV42" s="145"/>
      <c r="BW42" s="146"/>
      <c r="BX42" s="146"/>
      <c r="BY42" s="147"/>
      <c r="BZ42" s="147"/>
      <c r="CA42" s="146"/>
      <c r="CB42" s="146"/>
      <c r="CC42" s="146"/>
      <c r="CD42" s="148"/>
      <c r="CE42" s="129"/>
    </row>
    <row r="43" spans="2:83" s="143" customFormat="1" ht="25.5">
      <c r="B43" s="95" t="s">
        <v>262</v>
      </c>
      <c r="C43" s="249" t="s">
        <v>379</v>
      </c>
      <c r="D43" s="24">
        <v>0</v>
      </c>
      <c r="E43" s="25">
        <v>2</v>
      </c>
      <c r="F43" s="24">
        <v>0</v>
      </c>
      <c r="G43" s="26"/>
      <c r="H43" s="24"/>
      <c r="I43" s="31"/>
      <c r="J43" s="26"/>
      <c r="K43" s="27" t="s">
        <v>230</v>
      </c>
      <c r="L43" s="126"/>
      <c r="M43" s="126"/>
      <c r="N43" s="126"/>
      <c r="O43" s="126"/>
      <c r="P43" s="127"/>
      <c r="Q43" s="128"/>
      <c r="R43" s="128"/>
      <c r="S43" s="128"/>
      <c r="T43" s="128"/>
      <c r="U43" s="129"/>
      <c r="V43" s="128"/>
      <c r="W43" s="128"/>
      <c r="X43" s="128"/>
      <c r="Y43" s="128"/>
      <c r="Z43" s="128"/>
      <c r="AA43" s="128"/>
      <c r="AB43" s="128"/>
      <c r="AC43" s="128"/>
      <c r="AD43" s="129"/>
      <c r="AE43" s="130"/>
      <c r="AF43" s="129"/>
      <c r="AG43" s="130"/>
      <c r="AH43" s="129"/>
      <c r="AI43" s="128"/>
      <c r="AJ43" s="131"/>
      <c r="AK43" s="129"/>
      <c r="AL43" s="128"/>
      <c r="AM43" s="131"/>
      <c r="AN43" s="130"/>
      <c r="AO43" s="129"/>
      <c r="AP43" s="135"/>
      <c r="AQ43" s="130"/>
      <c r="AR43" s="129"/>
      <c r="AS43" s="135"/>
      <c r="AT43" s="130"/>
      <c r="AU43" s="129"/>
      <c r="AV43" s="132"/>
      <c r="AW43" s="130"/>
      <c r="AX43" s="130"/>
      <c r="AY43" s="130"/>
      <c r="AZ43" s="130"/>
      <c r="BA43" s="130"/>
      <c r="BB43" s="130"/>
      <c r="BC43" s="130"/>
      <c r="BD43" s="130"/>
      <c r="BE43" s="130"/>
      <c r="BF43" s="130"/>
      <c r="BG43" s="130"/>
      <c r="BH43" s="130"/>
      <c r="BI43" s="130"/>
      <c r="BJ43" s="130"/>
      <c r="BK43" s="130"/>
      <c r="BL43" s="130"/>
      <c r="BM43" s="130"/>
      <c r="BN43" s="133"/>
      <c r="BO43" s="129"/>
      <c r="BP43" s="25"/>
      <c r="BQ43" s="6"/>
      <c r="BR43" s="144"/>
      <c r="BS43" s="144"/>
      <c r="BT43" s="144"/>
      <c r="BU43" s="144"/>
      <c r="BV43" s="145"/>
      <c r="BW43" s="146"/>
      <c r="BX43" s="146"/>
      <c r="BY43" s="147"/>
      <c r="BZ43" s="147"/>
      <c r="CA43" s="146"/>
      <c r="CB43" s="146"/>
      <c r="CC43" s="146"/>
      <c r="CD43" s="148"/>
      <c r="CE43" s="129"/>
    </row>
    <row r="44" spans="2:83" s="143" customFormat="1" ht="12.75">
      <c r="B44" s="95" t="s">
        <v>362</v>
      </c>
      <c r="C44" s="249" t="s">
        <v>379</v>
      </c>
      <c r="D44" s="24"/>
      <c r="E44" s="25">
        <v>1</v>
      </c>
      <c r="F44" s="157">
        <v>1</v>
      </c>
      <c r="G44" s="26"/>
      <c r="H44" s="24">
        <v>15</v>
      </c>
      <c r="I44" s="31"/>
      <c r="J44" s="26"/>
      <c r="K44" s="27" t="s">
        <v>363</v>
      </c>
      <c r="L44" s="126"/>
      <c r="M44" s="126"/>
      <c r="N44" s="126"/>
      <c r="O44" s="126"/>
      <c r="P44" s="127"/>
      <c r="Q44" s="128"/>
      <c r="R44" s="128"/>
      <c r="S44" s="128"/>
      <c r="T44" s="128"/>
      <c r="U44" s="129"/>
      <c r="V44" s="128"/>
      <c r="W44" s="128"/>
      <c r="X44" s="128"/>
      <c r="Y44" s="128"/>
      <c r="Z44" s="128"/>
      <c r="AA44" s="128"/>
      <c r="AB44" s="128"/>
      <c r="AC44" s="128"/>
      <c r="AD44" s="129"/>
      <c r="AE44" s="130"/>
      <c r="AF44" s="129"/>
      <c r="AG44" s="130"/>
      <c r="AH44" s="129"/>
      <c r="AI44" s="128"/>
      <c r="AJ44" s="131"/>
      <c r="AK44" s="129"/>
      <c r="AL44" s="128"/>
      <c r="AM44" s="131"/>
      <c r="AN44" s="130"/>
      <c r="AO44" s="129"/>
      <c r="AP44" s="135"/>
      <c r="AQ44" s="130"/>
      <c r="AR44" s="129"/>
      <c r="AS44" s="135"/>
      <c r="AT44" s="130"/>
      <c r="AU44" s="129"/>
      <c r="AV44" s="132"/>
      <c r="AW44" s="130"/>
      <c r="AX44" s="130"/>
      <c r="AY44" s="130"/>
      <c r="AZ44" s="130"/>
      <c r="BA44" s="130"/>
      <c r="BB44" s="130"/>
      <c r="BC44" s="130"/>
      <c r="BD44" s="130"/>
      <c r="BE44" s="130"/>
      <c r="BF44" s="130"/>
      <c r="BG44" s="130"/>
      <c r="BH44" s="130"/>
      <c r="BI44" s="130"/>
      <c r="BJ44" s="130"/>
      <c r="BK44" s="130"/>
      <c r="BL44" s="130"/>
      <c r="BM44" s="130"/>
      <c r="BN44" s="133"/>
      <c r="BO44" s="129"/>
      <c r="BP44" s="25"/>
      <c r="BQ44" s="6"/>
      <c r="BR44" s="144"/>
      <c r="BS44" s="144"/>
      <c r="BT44" s="144"/>
      <c r="BU44" s="144"/>
      <c r="BV44" s="145"/>
      <c r="BW44" s="146"/>
      <c r="BX44" s="146"/>
      <c r="BY44" s="147"/>
      <c r="BZ44" s="147"/>
      <c r="CA44" s="146"/>
      <c r="CB44" s="146"/>
      <c r="CC44" s="146"/>
      <c r="CD44" s="148"/>
      <c r="CE44" s="129"/>
    </row>
    <row r="45" spans="2:83" s="143" customFormat="1" ht="12.75">
      <c r="B45" s="134" t="s">
        <v>19</v>
      </c>
      <c r="C45" s="249" t="s">
        <v>379</v>
      </c>
      <c r="D45" s="24">
        <v>0</v>
      </c>
      <c r="E45" s="25">
        <v>1</v>
      </c>
      <c r="F45" s="24">
        <v>0</v>
      </c>
      <c r="G45" s="26" t="s">
        <v>36</v>
      </c>
      <c r="H45" s="24">
        <v>0</v>
      </c>
      <c r="I45" s="31"/>
      <c r="J45" s="26" t="s">
        <v>36</v>
      </c>
      <c r="K45" s="27" t="s">
        <v>20</v>
      </c>
      <c r="L45" s="126"/>
      <c r="M45" s="126"/>
      <c r="N45" s="126"/>
      <c r="O45" s="126"/>
      <c r="P45" s="127">
        <f t="shared" si="5"/>
      </c>
      <c r="Q45" s="128"/>
      <c r="R45" s="128"/>
      <c r="S45" s="128"/>
      <c r="T45" s="128"/>
      <c r="U45" s="129"/>
      <c r="V45" s="128"/>
      <c r="W45" s="128"/>
      <c r="X45" s="128"/>
      <c r="Y45" s="128"/>
      <c r="Z45" s="128"/>
      <c r="AA45" s="128"/>
      <c r="AB45" s="128"/>
      <c r="AC45" s="128"/>
      <c r="AD45" s="129"/>
      <c r="AE45" s="130"/>
      <c r="AF45" s="129"/>
      <c r="AG45" s="130"/>
      <c r="AH45" s="129"/>
      <c r="AI45" s="128"/>
      <c r="AJ45" s="131"/>
      <c r="AK45" s="129"/>
      <c r="AL45" s="128"/>
      <c r="AM45" s="131"/>
      <c r="AN45" s="130"/>
      <c r="AO45" s="129"/>
      <c r="AP45" s="130"/>
      <c r="AQ45" s="130"/>
      <c r="AR45" s="129"/>
      <c r="AS45" s="130"/>
      <c r="AT45" s="130"/>
      <c r="AU45" s="129"/>
      <c r="AV45" s="132"/>
      <c r="AW45" s="130"/>
      <c r="AX45" s="130"/>
      <c r="AY45" s="130"/>
      <c r="AZ45" s="130"/>
      <c r="BA45" s="130"/>
      <c r="BB45" s="130"/>
      <c r="BC45" s="130"/>
      <c r="BD45" s="130"/>
      <c r="BE45" s="130"/>
      <c r="BF45" s="130"/>
      <c r="BG45" s="130"/>
      <c r="BH45" s="130"/>
      <c r="BI45" s="130"/>
      <c r="BJ45" s="130"/>
      <c r="BK45" s="130"/>
      <c r="BL45" s="130"/>
      <c r="BM45" s="130"/>
      <c r="BN45" s="133"/>
      <c r="BO45" s="129"/>
      <c r="BP45" s="25"/>
      <c r="BQ45" s="6"/>
      <c r="BR45" s="144">
        <f t="shared" si="8"/>
      </c>
      <c r="BS45" s="144">
        <f t="shared" si="9"/>
      </c>
      <c r="BT45" s="144">
        <f t="shared" si="9"/>
      </c>
      <c r="BU45" s="144">
        <f t="shared" si="10"/>
      </c>
      <c r="BV45" s="145"/>
      <c r="BW45" s="146">
        <f t="shared" si="11"/>
      </c>
      <c r="BX45" s="146">
        <f t="shared" si="12"/>
      </c>
      <c r="BY45" s="147">
        <f t="shared" si="13"/>
      </c>
      <c r="BZ45" s="147">
        <f t="shared" si="14"/>
      </c>
      <c r="CA45" s="146">
        <f t="shared" si="15"/>
      </c>
      <c r="CB45" s="146">
        <f t="shared" si="16"/>
      </c>
      <c r="CC45" s="146">
        <f t="shared" si="17"/>
      </c>
      <c r="CD45" s="148">
        <f t="shared" si="18"/>
      </c>
      <c r="CE45" s="129"/>
    </row>
    <row r="46" spans="2:83" s="143" customFormat="1" ht="25.5">
      <c r="B46" s="562" t="s">
        <v>121</v>
      </c>
      <c r="C46" s="23" t="s">
        <v>380</v>
      </c>
      <c r="D46" s="25">
        <v>1</v>
      </c>
      <c r="E46" s="25">
        <v>5</v>
      </c>
      <c r="F46" s="24">
        <v>0</v>
      </c>
      <c r="G46" s="26" t="s">
        <v>36</v>
      </c>
      <c r="H46" s="24">
        <v>0</v>
      </c>
      <c r="I46" s="31"/>
      <c r="J46" s="27" t="s">
        <v>122</v>
      </c>
      <c r="K46" s="26" t="s">
        <v>36</v>
      </c>
      <c r="L46" s="555">
        <v>500</v>
      </c>
      <c r="M46" s="555">
        <v>15</v>
      </c>
      <c r="N46" s="555">
        <v>10</v>
      </c>
      <c r="O46" s="28"/>
      <c r="P46" s="29">
        <f t="shared" si="5"/>
        <v>0.05</v>
      </c>
      <c r="Q46" s="30"/>
      <c r="R46" s="30">
        <v>0.8</v>
      </c>
      <c r="S46" s="30"/>
      <c r="T46" s="30">
        <v>0.2</v>
      </c>
      <c r="U46" s="41" t="s">
        <v>37</v>
      </c>
      <c r="V46" s="32"/>
      <c r="W46" s="32"/>
      <c r="X46" s="558">
        <v>1</v>
      </c>
      <c r="Y46" s="33"/>
      <c r="Z46" s="32"/>
      <c r="AA46" s="32"/>
      <c r="AB46" s="32"/>
      <c r="AC46" s="34"/>
      <c r="AD46" s="41" t="s">
        <v>37</v>
      </c>
      <c r="AE46" s="37">
        <v>0</v>
      </c>
      <c r="AF46" s="41" t="s">
        <v>37</v>
      </c>
      <c r="AG46" s="101" t="s">
        <v>37</v>
      </c>
      <c r="AH46" s="41" t="s">
        <v>37</v>
      </c>
      <c r="AI46" s="42" t="s">
        <v>37</v>
      </c>
      <c r="AJ46" s="42" t="s">
        <v>37</v>
      </c>
      <c r="AK46" s="41" t="s">
        <v>37</v>
      </c>
      <c r="AL46" s="125">
        <v>0</v>
      </c>
      <c r="AM46" s="42" t="s">
        <v>37</v>
      </c>
      <c r="AN46" s="42" t="s">
        <v>37</v>
      </c>
      <c r="AO46" s="41" t="s">
        <v>37</v>
      </c>
      <c r="AP46" s="18">
        <v>0</v>
      </c>
      <c r="AQ46" s="42" t="s">
        <v>37</v>
      </c>
      <c r="AR46" s="41" t="s">
        <v>37</v>
      </c>
      <c r="AS46" s="18">
        <v>0</v>
      </c>
      <c r="AT46" s="42" t="s">
        <v>37</v>
      </c>
      <c r="AU46" s="41" t="s">
        <v>37</v>
      </c>
      <c r="AV46" s="113">
        <v>1</v>
      </c>
      <c r="AW46" s="37">
        <v>1</v>
      </c>
      <c r="AX46" s="37">
        <v>1</v>
      </c>
      <c r="AY46" s="37"/>
      <c r="AZ46" s="35">
        <v>1</v>
      </c>
      <c r="BA46" s="38">
        <v>1</v>
      </c>
      <c r="BB46" s="38"/>
      <c r="BC46" s="39">
        <v>1</v>
      </c>
      <c r="BD46" s="39">
        <v>1</v>
      </c>
      <c r="BE46" s="35"/>
      <c r="BF46" s="35"/>
      <c r="BG46" s="40">
        <v>1</v>
      </c>
      <c r="BH46" s="40"/>
      <c r="BI46" s="35"/>
      <c r="BJ46" s="35"/>
      <c r="BK46" s="38"/>
      <c r="BL46" s="35"/>
      <c r="BM46" s="35"/>
      <c r="BN46" s="123">
        <v>1</v>
      </c>
      <c r="BO46" s="41" t="s">
        <v>37</v>
      </c>
      <c r="BP46" s="25"/>
      <c r="BQ46" s="6"/>
      <c r="BR46" s="144">
        <f t="shared" si="8"/>
      </c>
      <c r="BS46" s="144">
        <f t="shared" si="9"/>
        <v>8</v>
      </c>
      <c r="BT46" s="144">
        <f t="shared" si="9"/>
      </c>
      <c r="BU46" s="144">
        <f t="shared" si="10"/>
        <v>2</v>
      </c>
      <c r="BV46" s="145"/>
      <c r="BW46" s="146">
        <f t="shared" si="11"/>
      </c>
      <c r="BX46" s="146">
        <f t="shared" si="12"/>
      </c>
      <c r="BY46" s="147">
        <f t="shared" si="13"/>
        <v>10</v>
      </c>
      <c r="BZ46" s="147">
        <f t="shared" si="14"/>
      </c>
      <c r="CA46" s="146">
        <f t="shared" si="15"/>
      </c>
      <c r="CB46" s="146">
        <f t="shared" si="16"/>
      </c>
      <c r="CC46" s="146">
        <f t="shared" si="17"/>
      </c>
      <c r="CD46" s="148">
        <f t="shared" si="18"/>
      </c>
      <c r="CE46" s="41" t="s">
        <v>37</v>
      </c>
    </row>
    <row r="47" spans="2:83" s="143" customFormat="1" ht="25.5">
      <c r="B47" s="134" t="s">
        <v>155</v>
      </c>
      <c r="C47" s="92" t="s">
        <v>381</v>
      </c>
      <c r="D47" s="24">
        <v>0</v>
      </c>
      <c r="E47" s="25">
        <v>1</v>
      </c>
      <c r="F47" s="24">
        <v>0</v>
      </c>
      <c r="G47" s="26"/>
      <c r="H47" s="24"/>
      <c r="I47" s="31"/>
      <c r="J47" s="27" t="s">
        <v>158</v>
      </c>
      <c r="K47" s="26"/>
      <c r="L47" s="28"/>
      <c r="M47" s="28"/>
      <c r="N47" s="28"/>
      <c r="O47" s="28"/>
      <c r="P47" s="29"/>
      <c r="Q47" s="30"/>
      <c r="R47" s="30"/>
      <c r="S47" s="30"/>
      <c r="T47" s="30"/>
      <c r="U47" s="41"/>
      <c r="V47" s="32"/>
      <c r="W47" s="32"/>
      <c r="X47" s="33"/>
      <c r="Y47" s="33"/>
      <c r="Z47" s="32"/>
      <c r="AA47" s="32"/>
      <c r="AB47" s="32"/>
      <c r="AC47" s="34"/>
      <c r="AD47" s="41"/>
      <c r="AE47" s="37"/>
      <c r="AF47" s="41"/>
      <c r="AG47" s="101"/>
      <c r="AH47" s="41"/>
      <c r="AI47" s="42"/>
      <c r="AJ47" s="42"/>
      <c r="AK47" s="41"/>
      <c r="AL47" s="125"/>
      <c r="AM47" s="42"/>
      <c r="AN47" s="42"/>
      <c r="AO47" s="41"/>
      <c r="AP47" s="18"/>
      <c r="AQ47" s="42"/>
      <c r="AR47" s="41"/>
      <c r="AS47" s="18"/>
      <c r="AT47" s="42"/>
      <c r="AU47" s="41"/>
      <c r="AV47" s="113"/>
      <c r="AW47" s="37"/>
      <c r="AX47" s="37"/>
      <c r="AY47" s="37"/>
      <c r="AZ47" s="35"/>
      <c r="BA47" s="38"/>
      <c r="BB47" s="38"/>
      <c r="BC47" s="39"/>
      <c r="BD47" s="39"/>
      <c r="BE47" s="35"/>
      <c r="BF47" s="35"/>
      <c r="BG47" s="40"/>
      <c r="BH47" s="40"/>
      <c r="BI47" s="35"/>
      <c r="BJ47" s="35"/>
      <c r="BK47" s="38"/>
      <c r="BL47" s="35"/>
      <c r="BM47" s="35"/>
      <c r="BN47" s="123"/>
      <c r="BO47" s="41"/>
      <c r="BP47" s="25"/>
      <c r="BQ47" s="6"/>
      <c r="BR47" s="144">
        <f t="shared" si="8"/>
      </c>
      <c r="BS47" s="144">
        <f t="shared" si="9"/>
      </c>
      <c r="BT47" s="144">
        <f t="shared" si="9"/>
      </c>
      <c r="BU47" s="144">
        <f t="shared" si="10"/>
      </c>
      <c r="BV47" s="145"/>
      <c r="BW47" s="146">
        <f t="shared" si="11"/>
      </c>
      <c r="BX47" s="146">
        <f t="shared" si="12"/>
      </c>
      <c r="BY47" s="147">
        <f t="shared" si="13"/>
      </c>
      <c r="BZ47" s="147">
        <f t="shared" si="14"/>
      </c>
      <c r="CA47" s="146">
        <f t="shared" si="15"/>
      </c>
      <c r="CB47" s="146">
        <f t="shared" si="16"/>
      </c>
      <c r="CC47" s="146">
        <f t="shared" si="17"/>
      </c>
      <c r="CD47" s="148">
        <f t="shared" si="18"/>
      </c>
      <c r="CE47" s="41"/>
    </row>
    <row r="48" spans="2:83" s="143" customFormat="1" ht="45">
      <c r="B48" s="564" t="s">
        <v>214</v>
      </c>
      <c r="C48" s="96" t="s">
        <v>382</v>
      </c>
      <c r="D48" s="25">
        <v>1</v>
      </c>
      <c r="E48" s="24">
        <v>0</v>
      </c>
      <c r="F48" s="24">
        <v>0</v>
      </c>
      <c r="G48" s="26" t="s">
        <v>36</v>
      </c>
      <c r="H48" s="24">
        <v>0</v>
      </c>
      <c r="I48" s="31"/>
      <c r="J48" s="27" t="s">
        <v>215</v>
      </c>
      <c r="K48" s="26"/>
      <c r="L48" s="28">
        <v>245</v>
      </c>
      <c r="M48" s="28">
        <v>2</v>
      </c>
      <c r="N48" s="28">
        <v>0</v>
      </c>
      <c r="O48" s="28"/>
      <c r="P48" s="29">
        <f>IF(SUM(M48:N48)=0,"",SUM(M48:N48)/L48)</f>
        <v>0.00816326530612245</v>
      </c>
      <c r="Q48" s="30"/>
      <c r="R48" s="30"/>
      <c r="S48" s="30"/>
      <c r="T48" s="30"/>
      <c r="U48" s="31" t="s">
        <v>216</v>
      </c>
      <c r="V48" s="128"/>
      <c r="W48" s="128"/>
      <c r="X48" s="128"/>
      <c r="Y48" s="128"/>
      <c r="Z48" s="128"/>
      <c r="AA48" s="128"/>
      <c r="AB48" s="128"/>
      <c r="AC48" s="128"/>
      <c r="AD48" s="129"/>
      <c r="AE48" s="130"/>
      <c r="AF48" s="129"/>
      <c r="AG48" s="130"/>
      <c r="AH48" s="129"/>
      <c r="AI48" s="128"/>
      <c r="AJ48" s="131"/>
      <c r="AK48" s="129"/>
      <c r="AL48" s="128"/>
      <c r="AM48" s="131"/>
      <c r="AN48" s="130"/>
      <c r="AO48" s="129"/>
      <c r="AP48" s="130"/>
      <c r="AQ48" s="130"/>
      <c r="AR48" s="129"/>
      <c r="AS48" s="130"/>
      <c r="AT48" s="130"/>
      <c r="AU48" s="129"/>
      <c r="AV48" s="132"/>
      <c r="AW48" s="130"/>
      <c r="AX48" s="130"/>
      <c r="AY48" s="130"/>
      <c r="AZ48" s="130"/>
      <c r="BA48" s="130"/>
      <c r="BB48" s="130"/>
      <c r="BC48" s="130"/>
      <c r="BD48" s="130"/>
      <c r="BE48" s="130"/>
      <c r="BF48" s="130"/>
      <c r="BG48" s="130"/>
      <c r="BH48" s="130"/>
      <c r="BI48" s="130"/>
      <c r="BJ48" s="130"/>
      <c r="BK48" s="130"/>
      <c r="BL48" s="130"/>
      <c r="BM48" s="130"/>
      <c r="BN48" s="133"/>
      <c r="BO48" s="129"/>
      <c r="BP48" s="25"/>
      <c r="BQ48" s="6"/>
      <c r="BR48" s="144"/>
      <c r="BS48" s="144"/>
      <c r="BT48" s="144"/>
      <c r="BU48" s="144"/>
      <c r="BV48" s="145"/>
      <c r="BW48" s="146"/>
      <c r="BX48" s="146"/>
      <c r="BY48" s="147"/>
      <c r="BZ48" s="147"/>
      <c r="CA48" s="146"/>
      <c r="CB48" s="146"/>
      <c r="CC48" s="146"/>
      <c r="CD48" s="148"/>
      <c r="CE48" s="41"/>
    </row>
    <row r="49" spans="2:83" s="143" customFormat="1" ht="67.5">
      <c r="B49" s="163" t="s">
        <v>156</v>
      </c>
      <c r="C49" s="96" t="s">
        <v>382</v>
      </c>
      <c r="D49" s="25">
        <v>1</v>
      </c>
      <c r="E49" s="24">
        <v>0</v>
      </c>
      <c r="F49" s="24">
        <v>0</v>
      </c>
      <c r="G49" s="26" t="s">
        <v>36</v>
      </c>
      <c r="H49" s="24">
        <v>0</v>
      </c>
      <c r="I49" s="31"/>
      <c r="J49" s="27" t="s">
        <v>146</v>
      </c>
      <c r="K49" s="26" t="s">
        <v>36</v>
      </c>
      <c r="L49" s="555">
        <v>60</v>
      </c>
      <c r="M49" s="555">
        <v>0</v>
      </c>
      <c r="N49" s="555">
        <v>3</v>
      </c>
      <c r="O49" s="28"/>
      <c r="P49" s="29">
        <f>IF(SUM(M49:N49)=0,"",SUM(M49:N49)/L49)</f>
        <v>0.05</v>
      </c>
      <c r="Q49" s="30"/>
      <c r="R49" s="30">
        <v>0.8</v>
      </c>
      <c r="S49" s="30"/>
      <c r="T49" s="30">
        <v>0.2</v>
      </c>
      <c r="U49" s="41" t="s">
        <v>37</v>
      </c>
      <c r="V49" s="32"/>
      <c r="W49" s="32"/>
      <c r="X49" s="558">
        <v>1</v>
      </c>
      <c r="Y49" s="33"/>
      <c r="Z49" s="32"/>
      <c r="AA49" s="32"/>
      <c r="AB49" s="32"/>
      <c r="AC49" s="34"/>
      <c r="AD49" s="41" t="s">
        <v>37</v>
      </c>
      <c r="AE49" s="35">
        <v>1</v>
      </c>
      <c r="AF49" s="41" t="s">
        <v>37</v>
      </c>
      <c r="AG49" s="35" t="s">
        <v>147</v>
      </c>
      <c r="AH49" s="41" t="s">
        <v>37</v>
      </c>
      <c r="AI49" s="32">
        <v>1</v>
      </c>
      <c r="AJ49" s="36" t="s">
        <v>119</v>
      </c>
      <c r="AK49" s="41" t="s">
        <v>37</v>
      </c>
      <c r="AL49" s="32">
        <v>0.2</v>
      </c>
      <c r="AM49" s="42" t="s">
        <v>37</v>
      </c>
      <c r="AN49" s="35" t="s">
        <v>148</v>
      </c>
      <c r="AO49" s="41" t="s">
        <v>37</v>
      </c>
      <c r="AP49" s="18">
        <v>0</v>
      </c>
      <c r="AQ49" s="42" t="s">
        <v>37</v>
      </c>
      <c r="AR49" s="41" t="s">
        <v>37</v>
      </c>
      <c r="AS49" s="18">
        <v>0</v>
      </c>
      <c r="AT49" s="42" t="s">
        <v>37</v>
      </c>
      <c r="AU49" s="41" t="s">
        <v>37</v>
      </c>
      <c r="AV49" s="113">
        <v>1</v>
      </c>
      <c r="AW49" s="37">
        <v>1</v>
      </c>
      <c r="AX49" s="37"/>
      <c r="AY49" s="37"/>
      <c r="AZ49" s="35"/>
      <c r="BA49" s="38"/>
      <c r="BB49" s="38"/>
      <c r="BC49" s="39"/>
      <c r="BD49" s="39"/>
      <c r="BE49" s="35"/>
      <c r="BF49" s="35"/>
      <c r="BG49" s="40"/>
      <c r="BH49" s="40">
        <v>1</v>
      </c>
      <c r="BI49" s="35"/>
      <c r="BJ49" s="35"/>
      <c r="BK49" s="38"/>
      <c r="BL49" s="35"/>
      <c r="BM49" s="35"/>
      <c r="BN49" s="123"/>
      <c r="BO49" s="31" t="s">
        <v>149</v>
      </c>
      <c r="BP49" s="25"/>
      <c r="BQ49" s="6"/>
      <c r="BR49" s="144">
        <f t="shared" si="8"/>
      </c>
      <c r="BS49" s="144">
        <f t="shared" si="9"/>
        <v>2.4000000000000004</v>
      </c>
      <c r="BT49" s="144">
        <f t="shared" si="9"/>
      </c>
      <c r="BU49" s="144">
        <f t="shared" si="10"/>
        <v>0.6000000000000001</v>
      </c>
      <c r="BV49" s="145"/>
      <c r="BW49" s="146">
        <f t="shared" si="11"/>
      </c>
      <c r="BX49" s="146">
        <f t="shared" si="12"/>
      </c>
      <c r="BY49" s="147">
        <f t="shared" si="13"/>
        <v>3</v>
      </c>
      <c r="BZ49" s="147">
        <f t="shared" si="14"/>
      </c>
      <c r="CA49" s="146">
        <f t="shared" si="15"/>
      </c>
      <c r="CB49" s="146">
        <f t="shared" si="16"/>
      </c>
      <c r="CC49" s="146">
        <f t="shared" si="17"/>
      </c>
      <c r="CD49" s="148">
        <f t="shared" si="18"/>
      </c>
      <c r="CE49" s="41" t="s">
        <v>37</v>
      </c>
    </row>
    <row r="50" spans="2:83" s="143" customFormat="1" ht="56.25">
      <c r="B50" s="163" t="s">
        <v>157</v>
      </c>
      <c r="C50" s="96" t="s">
        <v>382</v>
      </c>
      <c r="D50" s="25">
        <v>1</v>
      </c>
      <c r="E50" s="166">
        <v>4</v>
      </c>
      <c r="F50" s="24">
        <v>0</v>
      </c>
      <c r="G50" s="26" t="s">
        <v>36</v>
      </c>
      <c r="H50" s="24">
        <v>0</v>
      </c>
      <c r="I50" s="31"/>
      <c r="J50" s="27" t="s">
        <v>113</v>
      </c>
      <c r="K50" s="26" t="s">
        <v>36</v>
      </c>
      <c r="L50" s="555">
        <v>585</v>
      </c>
      <c r="M50" s="555">
        <v>8</v>
      </c>
      <c r="N50" s="555">
        <v>2</v>
      </c>
      <c r="O50" s="28"/>
      <c r="P50" s="29">
        <f t="shared" si="5"/>
        <v>0.017094017094017096</v>
      </c>
      <c r="Q50" s="30"/>
      <c r="R50" s="30">
        <v>1</v>
      </c>
      <c r="S50" s="30"/>
      <c r="T50" s="30"/>
      <c r="U50" s="31"/>
      <c r="V50" s="32"/>
      <c r="W50" s="32"/>
      <c r="X50" s="558">
        <v>1</v>
      </c>
      <c r="Y50" s="33"/>
      <c r="Z50" s="32"/>
      <c r="AA50" s="32"/>
      <c r="AB50" s="32"/>
      <c r="AC50" s="34"/>
      <c r="AD50" s="41" t="s">
        <v>37</v>
      </c>
      <c r="AE50" s="35">
        <v>1</v>
      </c>
      <c r="AF50" s="31" t="s">
        <v>172</v>
      </c>
      <c r="AG50" s="35" t="s">
        <v>173</v>
      </c>
      <c r="AH50" s="41" t="s">
        <v>37</v>
      </c>
      <c r="AI50" s="32">
        <v>1</v>
      </c>
      <c r="AJ50" s="36" t="s">
        <v>153</v>
      </c>
      <c r="AK50" s="41" t="s">
        <v>37</v>
      </c>
      <c r="AL50" s="125">
        <v>0</v>
      </c>
      <c r="AM50" s="42" t="s">
        <v>37</v>
      </c>
      <c r="AN50" s="42" t="s">
        <v>37</v>
      </c>
      <c r="AO50" s="41" t="s">
        <v>37</v>
      </c>
      <c r="AP50" s="18">
        <v>0</v>
      </c>
      <c r="AQ50" s="42" t="s">
        <v>37</v>
      </c>
      <c r="AR50" s="41" t="s">
        <v>37</v>
      </c>
      <c r="AS50" s="18">
        <v>0</v>
      </c>
      <c r="AT50" s="42" t="s">
        <v>37</v>
      </c>
      <c r="AU50" s="31" t="s">
        <v>174</v>
      </c>
      <c r="AV50" s="113">
        <v>1</v>
      </c>
      <c r="AW50" s="37"/>
      <c r="AX50" s="37"/>
      <c r="AY50" s="37"/>
      <c r="AZ50" s="35"/>
      <c r="BA50" s="38"/>
      <c r="BB50" s="38"/>
      <c r="BC50" s="39"/>
      <c r="BD50" s="39">
        <v>1</v>
      </c>
      <c r="BE50" s="35"/>
      <c r="BF50" s="35"/>
      <c r="BG50" s="40">
        <v>1</v>
      </c>
      <c r="BH50" s="40">
        <v>1</v>
      </c>
      <c r="BI50" s="35"/>
      <c r="BJ50" s="35">
        <v>1</v>
      </c>
      <c r="BK50" s="38"/>
      <c r="BL50" s="35"/>
      <c r="BM50" s="35">
        <v>1</v>
      </c>
      <c r="BN50" s="123"/>
      <c r="BO50" s="31" t="s">
        <v>175</v>
      </c>
      <c r="BP50" s="25"/>
      <c r="BQ50" s="6"/>
      <c r="BR50" s="144">
        <f t="shared" si="8"/>
      </c>
      <c r="BS50" s="144">
        <f t="shared" si="9"/>
        <v>2</v>
      </c>
      <c r="BT50" s="144">
        <f t="shared" si="9"/>
      </c>
      <c r="BU50" s="144">
        <f t="shared" si="10"/>
      </c>
      <c r="BV50" s="145"/>
      <c r="BW50" s="146">
        <f t="shared" si="11"/>
      </c>
      <c r="BX50" s="146">
        <f t="shared" si="12"/>
      </c>
      <c r="BY50" s="147">
        <f t="shared" si="13"/>
        <v>2</v>
      </c>
      <c r="BZ50" s="147">
        <f t="shared" si="14"/>
      </c>
      <c r="CA50" s="146">
        <f t="shared" si="15"/>
      </c>
      <c r="CB50" s="146">
        <f t="shared" si="16"/>
      </c>
      <c r="CC50" s="146">
        <f t="shared" si="17"/>
      </c>
      <c r="CD50" s="148">
        <f t="shared" si="18"/>
      </c>
      <c r="CE50" s="41" t="s">
        <v>37</v>
      </c>
    </row>
    <row r="51" spans="2:83" s="143" customFormat="1" ht="25.5">
      <c r="B51" s="566" t="s">
        <v>159</v>
      </c>
      <c r="C51" s="23" t="s">
        <v>379</v>
      </c>
      <c r="D51" s="25">
        <v>1</v>
      </c>
      <c r="E51" s="24">
        <v>0</v>
      </c>
      <c r="F51" s="24">
        <v>0</v>
      </c>
      <c r="G51" s="26" t="s">
        <v>36</v>
      </c>
      <c r="H51" s="24">
        <v>0</v>
      </c>
      <c r="I51" s="97" t="s">
        <v>189</v>
      </c>
      <c r="J51" s="27" t="s">
        <v>160</v>
      </c>
      <c r="K51" s="26" t="s">
        <v>36</v>
      </c>
      <c r="L51" s="555">
        <v>7052</v>
      </c>
      <c r="M51" s="555">
        <v>430</v>
      </c>
      <c r="N51" s="555">
        <v>233</v>
      </c>
      <c r="O51" s="28"/>
      <c r="P51" s="29">
        <f>IF(SUM(M51:N51)=0,"",SUM(M51:N51)/L51)</f>
        <v>0.0940158820192853</v>
      </c>
      <c r="Q51" s="30"/>
      <c r="R51" s="30"/>
      <c r="S51" s="30">
        <v>0.9</v>
      </c>
      <c r="T51" s="30">
        <v>0.1</v>
      </c>
      <c r="U51" s="141" t="s">
        <v>161</v>
      </c>
      <c r="V51" s="32"/>
      <c r="W51" s="32"/>
      <c r="X51" s="558">
        <v>1</v>
      </c>
      <c r="Y51" s="33"/>
      <c r="Z51" s="32"/>
      <c r="AA51" s="32"/>
      <c r="AB51" s="32"/>
      <c r="AC51" s="34"/>
      <c r="AD51" s="55"/>
      <c r="AE51" s="35">
        <v>1</v>
      </c>
      <c r="AF51" s="55"/>
      <c r="AG51" s="35" t="s">
        <v>162</v>
      </c>
      <c r="AH51" s="55"/>
      <c r="AI51" s="32">
        <v>0.9</v>
      </c>
      <c r="AJ51" s="36" t="s">
        <v>153</v>
      </c>
      <c r="AK51" s="55"/>
      <c r="AL51" s="32">
        <v>0.05</v>
      </c>
      <c r="AM51" s="36" t="s">
        <v>106</v>
      </c>
      <c r="AN51" s="138" t="s">
        <v>163</v>
      </c>
      <c r="AO51" s="41" t="s">
        <v>37</v>
      </c>
      <c r="AP51" s="18">
        <v>0</v>
      </c>
      <c r="AQ51" s="42" t="s">
        <v>37</v>
      </c>
      <c r="AR51" s="41" t="s">
        <v>37</v>
      </c>
      <c r="AS51" s="18">
        <v>0</v>
      </c>
      <c r="AT51" s="42" t="s">
        <v>37</v>
      </c>
      <c r="AU51" s="41" t="s">
        <v>37</v>
      </c>
      <c r="AV51" s="113"/>
      <c r="AW51" s="37">
        <v>1</v>
      </c>
      <c r="AX51" s="37"/>
      <c r="AY51" s="37"/>
      <c r="AZ51" s="35">
        <v>1</v>
      </c>
      <c r="BA51" s="38"/>
      <c r="BB51" s="38"/>
      <c r="BC51" s="39">
        <v>1</v>
      </c>
      <c r="BD51" s="39">
        <v>1</v>
      </c>
      <c r="BE51" s="35"/>
      <c r="BF51" s="35"/>
      <c r="BG51" s="40">
        <v>1</v>
      </c>
      <c r="BH51" s="40"/>
      <c r="BI51" s="35">
        <v>1</v>
      </c>
      <c r="BJ51" s="35">
        <v>1</v>
      </c>
      <c r="BK51" s="38"/>
      <c r="BL51" s="35"/>
      <c r="BM51" s="35"/>
      <c r="BN51" s="123"/>
      <c r="BO51" s="97" t="s">
        <v>164</v>
      </c>
      <c r="BP51" s="25"/>
      <c r="BQ51" s="6"/>
      <c r="BR51" s="144">
        <f t="shared" si="8"/>
      </c>
      <c r="BS51" s="144">
        <f t="shared" si="9"/>
      </c>
      <c r="BT51" s="144">
        <f t="shared" si="9"/>
        <v>209.70000000000002</v>
      </c>
      <c r="BU51" s="144">
        <f t="shared" si="10"/>
        <v>23.3</v>
      </c>
      <c r="BV51" s="145"/>
      <c r="BW51" s="146">
        <f t="shared" si="11"/>
      </c>
      <c r="BX51" s="146">
        <f t="shared" si="12"/>
      </c>
      <c r="BY51" s="147">
        <f t="shared" si="13"/>
        <v>233</v>
      </c>
      <c r="BZ51" s="147">
        <f t="shared" si="14"/>
      </c>
      <c r="CA51" s="146">
        <f t="shared" si="15"/>
      </c>
      <c r="CB51" s="146">
        <f t="shared" si="16"/>
      </c>
      <c r="CC51" s="146">
        <f t="shared" si="17"/>
      </c>
      <c r="CD51" s="148">
        <f t="shared" si="18"/>
      </c>
      <c r="CE51" s="55"/>
    </row>
    <row r="52" spans="2:83" s="143" customFormat="1" ht="12.75">
      <c r="B52" s="22"/>
      <c r="C52" s="23"/>
      <c r="D52" s="25"/>
      <c r="E52" s="25"/>
      <c r="F52" s="43"/>
      <c r="G52" s="44"/>
      <c r="H52" s="25"/>
      <c r="I52" s="97"/>
      <c r="J52" s="27"/>
      <c r="K52" s="27"/>
      <c r="L52" s="44"/>
      <c r="M52" s="44"/>
      <c r="N52" s="44"/>
      <c r="O52" s="44"/>
      <c r="P52" s="29">
        <f>IF(SUM(M52:N52)=0,"",SUM(M52:N52)/L52)</f>
      </c>
      <c r="Q52" s="30"/>
      <c r="R52" s="30"/>
      <c r="S52" s="30"/>
      <c r="T52" s="30"/>
      <c r="U52" s="55"/>
      <c r="V52" s="32"/>
      <c r="W52" s="32"/>
      <c r="X52" s="33"/>
      <c r="Y52" s="33"/>
      <c r="Z52" s="32"/>
      <c r="AA52" s="32"/>
      <c r="AB52" s="32"/>
      <c r="AC52" s="34"/>
      <c r="AD52" s="55"/>
      <c r="AE52" s="35"/>
      <c r="AF52" s="55"/>
      <c r="AG52" s="35"/>
      <c r="AH52" s="55"/>
      <c r="AI52" s="32"/>
      <c r="AJ52" s="36"/>
      <c r="AK52" s="55"/>
      <c r="AL52" s="32"/>
      <c r="AM52" s="36"/>
      <c r="AN52" s="35"/>
      <c r="AO52" s="55"/>
      <c r="AP52" s="35"/>
      <c r="AQ52" s="35"/>
      <c r="AR52" s="55"/>
      <c r="AS52" s="35"/>
      <c r="AT52" s="35"/>
      <c r="AU52" s="55"/>
      <c r="AV52" s="113"/>
      <c r="AW52" s="37"/>
      <c r="AX52" s="37"/>
      <c r="AY52" s="37"/>
      <c r="AZ52" s="35"/>
      <c r="BA52" s="38"/>
      <c r="BB52" s="38"/>
      <c r="BC52" s="39"/>
      <c r="BD52" s="39"/>
      <c r="BE52" s="35"/>
      <c r="BF52" s="35"/>
      <c r="BG52" s="40"/>
      <c r="BH52" s="40"/>
      <c r="BI52" s="35"/>
      <c r="BJ52" s="35"/>
      <c r="BK52" s="38"/>
      <c r="BL52" s="35"/>
      <c r="BM52" s="35"/>
      <c r="BN52" s="123"/>
      <c r="BO52" s="55"/>
      <c r="BP52" s="25"/>
      <c r="BQ52" s="6"/>
      <c r="BR52" s="144">
        <f t="shared" si="8"/>
      </c>
      <c r="BS52" s="144">
        <f t="shared" si="9"/>
      </c>
      <c r="BT52" s="144">
        <f t="shared" si="9"/>
      </c>
      <c r="BU52" s="144">
        <f t="shared" si="10"/>
      </c>
      <c r="BV52" s="145"/>
      <c r="BW52" s="146">
        <f t="shared" si="11"/>
      </c>
      <c r="BX52" s="146">
        <f t="shared" si="12"/>
      </c>
      <c r="BY52" s="147">
        <f t="shared" si="13"/>
      </c>
      <c r="BZ52" s="147">
        <f t="shared" si="14"/>
      </c>
      <c r="CA52" s="146">
        <f t="shared" si="15"/>
      </c>
      <c r="CB52" s="146">
        <f t="shared" si="16"/>
      </c>
      <c r="CC52" s="146">
        <f t="shared" si="17"/>
      </c>
      <c r="CD52" s="148">
        <f t="shared" si="18"/>
      </c>
      <c r="CE52" s="55"/>
    </row>
    <row r="53" spans="2:83" ht="12.75">
      <c r="B53" s="22"/>
      <c r="C53" s="23"/>
      <c r="D53" s="25"/>
      <c r="E53" s="25"/>
      <c r="F53" s="43"/>
      <c r="G53" s="44"/>
      <c r="H53" s="25"/>
      <c r="I53" s="97"/>
      <c r="J53" s="25"/>
      <c r="K53" s="27"/>
      <c r="L53" s="25"/>
      <c r="M53" s="25"/>
      <c r="N53" s="25"/>
      <c r="O53" s="25"/>
      <c r="P53" s="29">
        <f>IF(SUM(M53:N53)=0,"",SUM(M53:N53)/L53)</f>
      </c>
      <c r="Q53" s="30"/>
      <c r="R53" s="30"/>
      <c r="S53" s="30"/>
      <c r="T53" s="30"/>
      <c r="U53" s="55"/>
      <c r="V53" s="32"/>
      <c r="W53" s="32"/>
      <c r="X53" s="33"/>
      <c r="Y53" s="33"/>
      <c r="Z53" s="32"/>
      <c r="AA53" s="32"/>
      <c r="AB53" s="32"/>
      <c r="AC53" s="34"/>
      <c r="AD53" s="55"/>
      <c r="AE53" s="35"/>
      <c r="AF53" s="55"/>
      <c r="AG53" s="35"/>
      <c r="AH53" s="55"/>
      <c r="AI53" s="32"/>
      <c r="AJ53" s="36"/>
      <c r="AK53" s="55"/>
      <c r="AL53" s="32"/>
      <c r="AM53" s="36"/>
      <c r="AN53" s="35"/>
      <c r="AO53" s="55"/>
      <c r="AP53" s="35"/>
      <c r="AQ53" s="35"/>
      <c r="AR53" s="55"/>
      <c r="AS53" s="35"/>
      <c r="AT53" s="35"/>
      <c r="AU53" s="55"/>
      <c r="AV53" s="113"/>
      <c r="AW53" s="37"/>
      <c r="AX53" s="37"/>
      <c r="AY53" s="37"/>
      <c r="AZ53" s="35"/>
      <c r="BA53" s="38"/>
      <c r="BB53" s="38"/>
      <c r="BC53" s="39"/>
      <c r="BD53" s="39"/>
      <c r="BE53" s="35"/>
      <c r="BF53" s="35"/>
      <c r="BG53" s="40"/>
      <c r="BH53" s="40"/>
      <c r="BI53" s="35"/>
      <c r="BJ53" s="35"/>
      <c r="BK53" s="38"/>
      <c r="BL53" s="35"/>
      <c r="BM53" s="35"/>
      <c r="BN53" s="123"/>
      <c r="BO53" s="55"/>
      <c r="BP53" s="25"/>
      <c r="BQ53" s="6"/>
      <c r="BR53" s="144">
        <f aca="true" t="shared" si="20" ref="BR53:BU54">IF(Q53="","",Q53*$N53)</f>
      </c>
      <c r="BS53" s="144">
        <f t="shared" si="20"/>
      </c>
      <c r="BT53" s="144">
        <f t="shared" si="20"/>
      </c>
      <c r="BU53" s="144">
        <f t="shared" si="20"/>
      </c>
      <c r="BV53" s="145"/>
      <c r="BW53" s="146">
        <f aca="true" t="shared" si="21" ref="BW53:CD54">IF(V53="","",V53*$N53)</f>
      </c>
      <c r="BX53" s="146">
        <f t="shared" si="21"/>
      </c>
      <c r="BY53" s="147">
        <f t="shared" si="21"/>
      </c>
      <c r="BZ53" s="147">
        <f t="shared" si="21"/>
      </c>
      <c r="CA53" s="146">
        <f t="shared" si="21"/>
      </c>
      <c r="CB53" s="146">
        <f t="shared" si="21"/>
      </c>
      <c r="CC53" s="146">
        <f t="shared" si="21"/>
      </c>
      <c r="CD53" s="148">
        <f t="shared" si="21"/>
      </c>
      <c r="CE53" s="55"/>
    </row>
    <row r="54" spans="1:83" ht="13.5" thickBot="1">
      <c r="A54" s="60"/>
      <c r="B54" s="61"/>
      <c r="C54" s="62"/>
      <c r="D54" s="58"/>
      <c r="E54" s="58"/>
      <c r="F54" s="63"/>
      <c r="G54" s="64"/>
      <c r="H54" s="58"/>
      <c r="I54" s="98"/>
      <c r="J54" s="58"/>
      <c r="K54" s="65"/>
      <c r="L54" s="58"/>
      <c r="M54" s="58"/>
      <c r="N54" s="59"/>
      <c r="O54" s="59"/>
      <c r="P54" s="66">
        <f>IF(SUM(M54:N54)=0,"",SUM(M54:N54)/L54)</f>
      </c>
      <c r="Q54" s="67"/>
      <c r="R54" s="67"/>
      <c r="S54" s="67"/>
      <c r="T54" s="67"/>
      <c r="U54" s="68"/>
      <c r="V54" s="69"/>
      <c r="W54" s="69"/>
      <c r="X54" s="70"/>
      <c r="Y54" s="70"/>
      <c r="Z54" s="69"/>
      <c r="AA54" s="69"/>
      <c r="AB54" s="69"/>
      <c r="AC54" s="71"/>
      <c r="AD54" s="68"/>
      <c r="AE54" s="72"/>
      <c r="AF54" s="68"/>
      <c r="AG54" s="72"/>
      <c r="AH54" s="68"/>
      <c r="AI54" s="69"/>
      <c r="AJ54" s="73"/>
      <c r="AK54" s="68"/>
      <c r="AL54" s="69"/>
      <c r="AM54" s="73"/>
      <c r="AN54" s="72"/>
      <c r="AO54" s="57"/>
      <c r="AP54" s="15"/>
      <c r="AQ54" s="15"/>
      <c r="AR54" s="57"/>
      <c r="AS54" s="15"/>
      <c r="AT54" s="15"/>
      <c r="AU54" s="57"/>
      <c r="AV54" s="112"/>
      <c r="AW54" s="18"/>
      <c r="AX54" s="18"/>
      <c r="AY54" s="18"/>
      <c r="AZ54" s="15"/>
      <c r="BA54" s="19"/>
      <c r="BB54" s="19"/>
      <c r="BC54" s="20"/>
      <c r="BD54" s="20"/>
      <c r="BE54" s="15"/>
      <c r="BF54" s="15"/>
      <c r="BG54" s="21"/>
      <c r="BH54" s="21"/>
      <c r="BI54" s="15"/>
      <c r="BJ54" s="15"/>
      <c r="BK54" s="19"/>
      <c r="BL54" s="15"/>
      <c r="BM54" s="15"/>
      <c r="BN54" s="122"/>
      <c r="BO54" s="57"/>
      <c r="BP54" s="7"/>
      <c r="BQ54" s="6"/>
      <c r="BR54" s="144">
        <f t="shared" si="20"/>
      </c>
      <c r="BS54" s="144">
        <f t="shared" si="20"/>
      </c>
      <c r="BT54" s="144">
        <f t="shared" si="20"/>
      </c>
      <c r="BU54" s="144">
        <f t="shared" si="20"/>
      </c>
      <c r="BV54" s="145"/>
      <c r="BW54" s="146">
        <f t="shared" si="21"/>
      </c>
      <c r="BX54" s="146">
        <f t="shared" si="21"/>
      </c>
      <c r="BY54" s="147">
        <f t="shared" si="21"/>
      </c>
      <c r="BZ54" s="147">
        <f t="shared" si="21"/>
      </c>
      <c r="CA54" s="146">
        <f t="shared" si="21"/>
      </c>
      <c r="CB54" s="146">
        <f t="shared" si="21"/>
      </c>
      <c r="CC54" s="146">
        <f t="shared" si="21"/>
      </c>
      <c r="CD54" s="148">
        <f t="shared" si="21"/>
      </c>
      <c r="CE54" s="68"/>
    </row>
    <row r="55" spans="2:83" ht="12.75">
      <c r="B55" s="75"/>
      <c r="C55" s="74"/>
      <c r="D55" s="74"/>
      <c r="E55" s="74"/>
      <c r="F55" s="74"/>
      <c r="G55" s="74"/>
      <c r="H55" s="74"/>
      <c r="I55" s="99"/>
      <c r="J55" s="74"/>
      <c r="K55" s="75"/>
      <c r="L55" s="76"/>
      <c r="M55" s="74"/>
      <c r="N55" s="74"/>
      <c r="O55" s="160"/>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115"/>
      <c r="AW55" s="116"/>
      <c r="AX55" s="116"/>
      <c r="AY55" s="116"/>
      <c r="AZ55" s="116"/>
      <c r="BA55" s="116"/>
      <c r="BB55" s="116"/>
      <c r="BC55" s="116"/>
      <c r="BD55" s="116"/>
      <c r="BE55" s="116"/>
      <c r="BF55" s="116"/>
      <c r="BG55" s="116"/>
      <c r="BH55" s="116"/>
      <c r="BI55" s="116"/>
      <c r="BJ55" s="116"/>
      <c r="BK55" s="116"/>
      <c r="BL55" s="116"/>
      <c r="BM55" s="116"/>
      <c r="BN55" s="117"/>
      <c r="BO55" s="74"/>
      <c r="BP55" s="74"/>
      <c r="BR55" s="74"/>
      <c r="BS55" s="74"/>
      <c r="BT55" s="74"/>
      <c r="BU55" s="74"/>
      <c r="BV55" s="74"/>
      <c r="BW55" s="74"/>
      <c r="BX55" s="74"/>
      <c r="BY55" s="74"/>
      <c r="BZ55" s="74"/>
      <c r="CA55" s="74"/>
      <c r="CB55" s="74"/>
      <c r="CC55" s="74"/>
      <c r="CD55" s="74"/>
      <c r="CE55" s="74"/>
    </row>
    <row r="56" spans="9:66" ht="13.5" thickBot="1">
      <c r="I56" s="100"/>
      <c r="AV56" s="118"/>
      <c r="AW56" s="119"/>
      <c r="AX56" s="119"/>
      <c r="AY56" s="119"/>
      <c r="AZ56" s="119"/>
      <c r="BA56" s="119"/>
      <c r="BB56" s="119"/>
      <c r="BC56" s="119"/>
      <c r="BD56" s="119"/>
      <c r="BE56" s="119"/>
      <c r="BF56" s="119"/>
      <c r="BG56" s="119"/>
      <c r="BH56" s="119"/>
      <c r="BI56" s="119"/>
      <c r="BJ56" s="119"/>
      <c r="BK56" s="119"/>
      <c r="BL56" s="119"/>
      <c r="BM56" s="119"/>
      <c r="BN56" s="120"/>
    </row>
    <row r="57" ht="13.5" thickTop="1">
      <c r="I57" s="100"/>
    </row>
    <row r="58" ht="12.75">
      <c r="I58" s="100"/>
    </row>
    <row r="59" ht="12.75">
      <c r="I59" s="100"/>
    </row>
    <row r="60" ht="12.75">
      <c r="I60" s="100"/>
    </row>
    <row r="61" ht="12.75">
      <c r="I61" s="100"/>
    </row>
    <row r="62" ht="12.75">
      <c r="I62" s="100"/>
    </row>
    <row r="63" ht="12.75">
      <c r="I63" s="100"/>
    </row>
    <row r="64" ht="12.75">
      <c r="I64" s="100"/>
    </row>
    <row r="65" ht="12.75">
      <c r="I65" s="100"/>
    </row>
    <row r="66" ht="12.75">
      <c r="I66" s="100"/>
    </row>
    <row r="67" ht="12.75">
      <c r="I67" s="100"/>
    </row>
    <row r="68" ht="12.75">
      <c r="I68" s="100"/>
    </row>
    <row r="69" ht="12.75">
      <c r="I69" s="100"/>
    </row>
    <row r="70" ht="12.75">
      <c r="I70" s="100"/>
    </row>
    <row r="71" ht="12.75">
      <c r="I71" s="100"/>
    </row>
    <row r="72" ht="12.75">
      <c r="I72" s="100"/>
    </row>
    <row r="73" ht="12.75">
      <c r="I73" s="100"/>
    </row>
    <row r="74" ht="12.75">
      <c r="I74" s="100"/>
    </row>
    <row r="75" ht="12.75">
      <c r="I75" s="100"/>
    </row>
    <row r="76" ht="12.75">
      <c r="I76" s="100"/>
    </row>
    <row r="77" ht="12.75">
      <c r="I77" s="100"/>
    </row>
    <row r="78" ht="12.75">
      <c r="I78" s="100"/>
    </row>
    <row r="79" ht="12.75">
      <c r="I79" s="100"/>
    </row>
    <row r="80" ht="12.75">
      <c r="I80" s="100"/>
    </row>
    <row r="81" ht="12.75">
      <c r="I81" s="100"/>
    </row>
    <row r="82" ht="12.75">
      <c r="I82" s="100"/>
    </row>
    <row r="83" ht="12.75">
      <c r="I83" s="100"/>
    </row>
    <row r="84" ht="12.75">
      <c r="I84" s="100"/>
    </row>
    <row r="85" ht="12.75">
      <c r="I85" s="100"/>
    </row>
    <row r="86" ht="12.75">
      <c r="I86" s="100"/>
    </row>
    <row r="87" ht="12.75">
      <c r="I87" s="100"/>
    </row>
    <row r="88" ht="12.75">
      <c r="I88" s="100"/>
    </row>
    <row r="89" ht="12.75">
      <c r="I89" s="100"/>
    </row>
    <row r="90" ht="12.75">
      <c r="I90" s="100"/>
    </row>
    <row r="91" ht="12.75">
      <c r="I91" s="100"/>
    </row>
    <row r="92" ht="12.75">
      <c r="I92" s="100"/>
    </row>
    <row r="93" ht="12.75">
      <c r="I93" s="100"/>
    </row>
    <row r="94" ht="12.75">
      <c r="I94" s="100"/>
    </row>
    <row r="95" ht="12.75">
      <c r="I95" s="100"/>
    </row>
    <row r="96" ht="12.75">
      <c r="I96" s="100"/>
    </row>
    <row r="97" ht="12.75">
      <c r="I97" s="100"/>
    </row>
    <row r="98" ht="12.75">
      <c r="I98" s="100"/>
    </row>
    <row r="99" ht="12.75">
      <c r="I99" s="100"/>
    </row>
    <row r="100" ht="12.75">
      <c r="I100" s="100"/>
    </row>
    <row r="101" ht="12.75">
      <c r="I101" s="100"/>
    </row>
    <row r="102" ht="12.75">
      <c r="I102" s="100"/>
    </row>
    <row r="103" ht="12.75">
      <c r="I103" s="100"/>
    </row>
    <row r="104" ht="12.75">
      <c r="I104" s="100"/>
    </row>
  </sheetData>
  <printOptions/>
  <pageMargins left="0.25" right="0.25" top="0.25" bottom="0.25" header="0.25" footer="0.25"/>
  <pageSetup fitToHeight="3" fitToWidth="4" horizontalDpi="600" verticalDpi="600" orientation="landscape" scale="79" r:id="rId1"/>
  <colBreaks count="1" manualBreakCount="1">
    <brk id="11" max="65535" man="1"/>
  </colBreaks>
</worksheet>
</file>

<file path=xl/worksheets/sheet7.xml><?xml version="1.0" encoding="utf-8"?>
<worksheet xmlns="http://schemas.openxmlformats.org/spreadsheetml/2006/main" xmlns:r="http://schemas.openxmlformats.org/officeDocument/2006/relationships">
  <sheetPr>
    <tabColor indexed="47"/>
    <pageSetUpPr fitToPage="1"/>
  </sheetPr>
  <dimension ref="B1:AP46"/>
  <sheetViews>
    <sheetView workbookViewId="0" topLeftCell="A1">
      <selection activeCell="O28" sqref="O28"/>
    </sheetView>
  </sheetViews>
  <sheetFormatPr defaultColWidth="9.140625" defaultRowHeight="12.75"/>
  <cols>
    <col min="1" max="1" width="9.140625" style="174" customWidth="1"/>
    <col min="2" max="2" width="18.28125" style="174" customWidth="1"/>
    <col min="3" max="3" width="0.9921875" style="174" customWidth="1"/>
    <col min="4" max="4" width="7.00390625" style="174" customWidth="1"/>
    <col min="5" max="6" width="5.57421875" style="174" bestFit="1" customWidth="1"/>
    <col min="7" max="7" width="6.57421875" style="174" customWidth="1"/>
    <col min="8" max="8" width="0.9921875" style="174" customWidth="1"/>
    <col min="9" max="10" width="5.57421875" style="174" bestFit="1" customWidth="1"/>
    <col min="11" max="12" width="5.57421875" style="174" customWidth="1"/>
    <col min="13" max="13" width="5.57421875" style="174" bestFit="1" customWidth="1"/>
    <col min="14" max="15" width="5.57421875" style="174" customWidth="1"/>
    <col min="16" max="16" width="4.57421875" style="174" bestFit="1" customWidth="1"/>
    <col min="17" max="18" width="6.28125" style="174" customWidth="1"/>
    <col min="19" max="19" width="0.5625" style="174" customWidth="1"/>
    <col min="20" max="20" width="6.7109375" style="174" customWidth="1"/>
    <col min="21" max="21" width="20.28125" style="174" customWidth="1"/>
    <col min="22" max="22" width="0.5625" style="174" customWidth="1"/>
    <col min="23" max="23" width="7.28125" style="174" customWidth="1"/>
    <col min="24" max="24" width="20.28125" style="174" customWidth="1"/>
    <col min="25" max="25" width="0.5625" style="174" customWidth="1"/>
    <col min="26" max="26" width="6.7109375" style="174" customWidth="1"/>
    <col min="27" max="27" width="26.421875" style="174" customWidth="1"/>
    <col min="28" max="28" width="0.5625" style="174" customWidth="1"/>
    <col min="29" max="29" width="4.7109375" style="174" customWidth="1"/>
    <col min="30" max="16384" width="9.140625" style="174" customWidth="1"/>
  </cols>
  <sheetData>
    <row r="1" spans="2:27" ht="55.5" customHeight="1">
      <c r="B1" s="204" t="s">
        <v>354</v>
      </c>
      <c r="D1" s="177"/>
      <c r="E1" s="177"/>
      <c r="F1" s="177"/>
      <c r="G1" s="177"/>
      <c r="I1" s="177"/>
      <c r="J1" s="177"/>
      <c r="K1" s="177"/>
      <c r="L1" s="177"/>
      <c r="T1" s="177"/>
      <c r="U1" s="177"/>
      <c r="X1" s="177"/>
      <c r="AA1" s="177"/>
    </row>
    <row r="2" spans="4:27" ht="12.75" hidden="1">
      <c r="D2" s="177"/>
      <c r="E2" s="177"/>
      <c r="F2" s="177"/>
      <c r="G2" s="177"/>
      <c r="I2" s="177"/>
      <c r="J2" s="177"/>
      <c r="K2" s="177"/>
      <c r="L2" s="177"/>
      <c r="T2" s="177"/>
      <c r="U2" s="177"/>
      <c r="X2" s="177"/>
      <c r="AA2" s="177"/>
    </row>
    <row r="3" spans="4:27" ht="12.75" hidden="1">
      <c r="D3" s="177"/>
      <c r="E3" s="177"/>
      <c r="F3" s="177"/>
      <c r="G3" s="177"/>
      <c r="I3" s="177"/>
      <c r="J3" s="177"/>
      <c r="K3" s="177"/>
      <c r="L3" s="177"/>
      <c r="T3" s="177"/>
      <c r="U3" s="177"/>
      <c r="X3" s="177"/>
      <c r="AA3" s="177"/>
    </row>
    <row r="4" spans="4:27" ht="12.75" hidden="1">
      <c r="D4" s="177"/>
      <c r="E4" s="177"/>
      <c r="F4" s="177"/>
      <c r="G4" s="177"/>
      <c r="I4" s="177"/>
      <c r="J4" s="177"/>
      <c r="K4" s="177"/>
      <c r="L4" s="177"/>
      <c r="T4" s="177"/>
      <c r="U4" s="177"/>
      <c r="X4" s="177"/>
      <c r="AA4" s="177"/>
    </row>
    <row r="5" spans="3:42" s="197" customFormat="1" ht="26.25" customHeight="1">
      <c r="C5" s="199"/>
      <c r="D5" s="200"/>
      <c r="E5" s="208" t="s">
        <v>288</v>
      </c>
      <c r="F5" s="200"/>
      <c r="G5" s="200"/>
      <c r="H5" s="199"/>
      <c r="I5" s="200"/>
      <c r="L5" s="208"/>
      <c r="M5" s="208" t="s">
        <v>315</v>
      </c>
      <c r="N5" s="208"/>
      <c r="O5" s="208"/>
      <c r="P5" s="200"/>
      <c r="Q5" s="200"/>
      <c r="R5" s="200"/>
      <c r="S5" s="199"/>
      <c r="T5" s="217" t="s">
        <v>359</v>
      </c>
      <c r="U5" s="215"/>
      <c r="V5" s="199"/>
      <c r="W5" s="216" t="s">
        <v>358</v>
      </c>
      <c r="X5" s="215"/>
      <c r="Y5" s="180"/>
      <c r="Z5" s="217" t="s">
        <v>367</v>
      </c>
      <c r="AA5" s="215"/>
      <c r="AB5" s="180"/>
      <c r="AC5" s="200"/>
      <c r="AD5" s="211"/>
      <c r="AE5" s="211"/>
      <c r="AF5" s="211"/>
      <c r="AG5" s="211"/>
      <c r="AH5" s="211"/>
      <c r="AI5" s="211"/>
      <c r="AJ5" s="211"/>
      <c r="AK5" s="211"/>
      <c r="AL5" s="211"/>
      <c r="AM5" s="211"/>
      <c r="AN5" s="211"/>
      <c r="AO5" s="211"/>
      <c r="AP5" s="211"/>
    </row>
    <row r="6" spans="2:42" s="197" customFormat="1" ht="20.25" customHeight="1">
      <c r="B6" s="213">
        <v>31</v>
      </c>
      <c r="C6" s="199"/>
      <c r="D6" s="214">
        <f>+B6+1</f>
        <v>32</v>
      </c>
      <c r="E6" s="214">
        <f>+D6+1</f>
        <v>33</v>
      </c>
      <c r="F6" s="214">
        <f>+E6+1</f>
        <v>34</v>
      </c>
      <c r="G6" s="214">
        <f>+F6+1</f>
        <v>35</v>
      </c>
      <c r="H6" s="199"/>
      <c r="I6" s="214">
        <f>+G6+1</f>
        <v>36</v>
      </c>
      <c r="J6" s="214">
        <f aca="true" t="shared" si="0" ref="J6:R6">+I6+1</f>
        <v>37</v>
      </c>
      <c r="K6" s="214">
        <f t="shared" si="0"/>
        <v>38</v>
      </c>
      <c r="L6" s="214">
        <f t="shared" si="0"/>
        <v>39</v>
      </c>
      <c r="M6" s="214">
        <f t="shared" si="0"/>
        <v>40</v>
      </c>
      <c r="N6" s="214">
        <f t="shared" si="0"/>
        <v>41</v>
      </c>
      <c r="O6" s="214">
        <f t="shared" si="0"/>
        <v>42</v>
      </c>
      <c r="P6" s="214">
        <f t="shared" si="0"/>
        <v>43</v>
      </c>
      <c r="Q6" s="214">
        <f t="shared" si="0"/>
        <v>44</v>
      </c>
      <c r="R6" s="214">
        <f t="shared" si="0"/>
        <v>45</v>
      </c>
      <c r="S6" s="199"/>
      <c r="T6" s="214">
        <f>+R6+1</f>
        <v>46</v>
      </c>
      <c r="U6" s="214">
        <f>+T6+1</f>
        <v>47</v>
      </c>
      <c r="V6" s="199"/>
      <c r="W6" s="214">
        <f>+U6+1</f>
        <v>48</v>
      </c>
      <c r="X6" s="214">
        <f>+W6+1</f>
        <v>49</v>
      </c>
      <c r="Y6" s="180"/>
      <c r="Z6" s="214">
        <f>+X6+1</f>
        <v>50</v>
      </c>
      <c r="AA6" s="214">
        <f>+Z6+1</f>
        <v>51</v>
      </c>
      <c r="AB6" s="180"/>
      <c r="AC6" s="214">
        <f>+AA6+1</f>
        <v>52</v>
      </c>
      <c r="AD6" s="211"/>
      <c r="AE6" s="211"/>
      <c r="AF6" s="211"/>
      <c r="AG6" s="211"/>
      <c r="AH6" s="211"/>
      <c r="AI6" s="211"/>
      <c r="AJ6" s="211"/>
      <c r="AK6" s="211"/>
      <c r="AL6" s="211"/>
      <c r="AM6" s="211"/>
      <c r="AN6" s="211"/>
      <c r="AO6" s="211"/>
      <c r="AP6" s="211"/>
    </row>
    <row r="7" spans="2:29" ht="124.5" customHeight="1">
      <c r="B7" s="174" t="s">
        <v>1</v>
      </c>
      <c r="C7" s="180"/>
      <c r="D7" s="170" t="s">
        <v>311</v>
      </c>
      <c r="E7" s="170" t="s">
        <v>312</v>
      </c>
      <c r="F7" s="170" t="s">
        <v>313</v>
      </c>
      <c r="G7" s="206" t="s">
        <v>314</v>
      </c>
      <c r="H7" s="180"/>
      <c r="I7" s="170" t="s">
        <v>326</v>
      </c>
      <c r="J7" s="207" t="s">
        <v>325</v>
      </c>
      <c r="K7" s="207" t="s">
        <v>332</v>
      </c>
      <c r="L7" s="207" t="s">
        <v>324</v>
      </c>
      <c r="M7" s="207" t="s">
        <v>327</v>
      </c>
      <c r="N7" s="170" t="s">
        <v>351</v>
      </c>
      <c r="O7" s="170" t="s">
        <v>336</v>
      </c>
      <c r="P7" s="207" t="s">
        <v>334</v>
      </c>
      <c r="Q7" s="170" t="s">
        <v>320</v>
      </c>
      <c r="R7" s="170" t="s">
        <v>335</v>
      </c>
      <c r="S7" s="180"/>
      <c r="T7" s="170" t="s">
        <v>365</v>
      </c>
      <c r="U7" s="218" t="s">
        <v>316</v>
      </c>
      <c r="V7" s="180"/>
      <c r="W7" s="170" t="s">
        <v>342</v>
      </c>
      <c r="X7" s="218" t="s">
        <v>316</v>
      </c>
      <c r="Y7" s="180"/>
      <c r="Z7" s="170" t="s">
        <v>322</v>
      </c>
      <c r="AA7" s="218" t="s">
        <v>317</v>
      </c>
      <c r="AB7" s="180"/>
      <c r="AC7" s="170" t="s">
        <v>360</v>
      </c>
    </row>
    <row r="8" spans="2:29" ht="3" customHeight="1">
      <c r="B8" s="180"/>
      <c r="C8" s="180"/>
      <c r="D8" s="219"/>
      <c r="E8" s="219"/>
      <c r="F8" s="219"/>
      <c r="G8" s="220"/>
      <c r="H8" s="180"/>
      <c r="I8" s="180"/>
      <c r="J8" s="232"/>
      <c r="K8" s="232"/>
      <c r="L8" s="232"/>
      <c r="M8" s="232"/>
      <c r="N8" s="180"/>
      <c r="O8" s="180"/>
      <c r="P8" s="232"/>
      <c r="Q8" s="180"/>
      <c r="R8" s="180"/>
      <c r="S8" s="180"/>
      <c r="T8" s="173"/>
      <c r="U8" s="212"/>
      <c r="V8" s="180"/>
      <c r="W8" s="212"/>
      <c r="X8" s="212"/>
      <c r="Y8" s="180"/>
      <c r="Z8" s="180"/>
      <c r="AA8" s="221"/>
      <c r="AB8" s="180"/>
      <c r="AC8" s="212"/>
    </row>
    <row r="9" spans="2:29" ht="22.5">
      <c r="B9" s="201" t="s">
        <v>5</v>
      </c>
      <c r="C9" s="173"/>
      <c r="D9" s="222">
        <v>185</v>
      </c>
      <c r="E9" s="222">
        <v>3</v>
      </c>
      <c r="F9" s="222">
        <v>7</v>
      </c>
      <c r="G9" s="223">
        <f aca="true" t="shared" si="1" ref="G9:G46">IF(SUM(E9:F9)=0,"",SUM(E9:F9)/D9)</f>
        <v>0.05405405405405406</v>
      </c>
      <c r="H9" s="173"/>
      <c r="I9" s="209">
        <v>0.3</v>
      </c>
      <c r="J9" s="233">
        <v>0.42</v>
      </c>
      <c r="K9" s="233"/>
      <c r="L9" s="233"/>
      <c r="M9" s="233"/>
      <c r="N9" s="209"/>
      <c r="O9" s="209"/>
      <c r="P9" s="233">
        <v>0.5</v>
      </c>
      <c r="Q9" s="210" t="s">
        <v>321</v>
      </c>
      <c r="R9" s="210" t="s">
        <v>321</v>
      </c>
      <c r="S9" s="173"/>
      <c r="T9" s="233">
        <v>0.25</v>
      </c>
      <c r="U9" s="225" t="s">
        <v>330</v>
      </c>
      <c r="V9" s="173"/>
      <c r="W9" s="209" t="s">
        <v>291</v>
      </c>
      <c r="X9" s="225" t="s">
        <v>330</v>
      </c>
      <c r="Y9" s="173"/>
      <c r="Z9" s="224" t="s">
        <v>291</v>
      </c>
      <c r="AA9" s="225" t="s">
        <v>318</v>
      </c>
      <c r="AB9" s="173"/>
      <c r="AC9" s="224" t="s">
        <v>291</v>
      </c>
    </row>
    <row r="10" spans="2:29" ht="22.5">
      <c r="B10" s="201" t="s">
        <v>29</v>
      </c>
      <c r="C10" s="173"/>
      <c r="D10" s="222">
        <v>270</v>
      </c>
      <c r="E10" s="222">
        <v>2</v>
      </c>
      <c r="F10" s="222">
        <v>15</v>
      </c>
      <c r="G10" s="223">
        <f t="shared" si="1"/>
        <v>0.06296296296296296</v>
      </c>
      <c r="H10" s="173"/>
      <c r="I10" s="209">
        <v>0.05</v>
      </c>
      <c r="J10" s="233"/>
      <c r="K10" s="233"/>
      <c r="L10" s="233">
        <v>0.75</v>
      </c>
      <c r="M10" s="234"/>
      <c r="P10" s="233">
        <v>0.1</v>
      </c>
      <c r="Q10" s="209"/>
      <c r="R10" s="210" t="s">
        <v>321</v>
      </c>
      <c r="S10" s="173"/>
      <c r="T10" s="233">
        <v>0.3</v>
      </c>
      <c r="U10" s="225" t="s">
        <v>328</v>
      </c>
      <c r="V10" s="173"/>
      <c r="W10" s="239">
        <v>3</v>
      </c>
      <c r="X10" s="225" t="s">
        <v>341</v>
      </c>
      <c r="Y10" s="173"/>
      <c r="Z10" s="231" t="s">
        <v>7</v>
      </c>
      <c r="AA10" s="225" t="s">
        <v>237</v>
      </c>
      <c r="AB10" s="173"/>
      <c r="AC10" s="224">
        <v>25</v>
      </c>
    </row>
    <row r="11" spans="2:29" ht="3" customHeight="1">
      <c r="B11" s="202"/>
      <c r="C11" s="180"/>
      <c r="D11" s="219"/>
      <c r="E11" s="219"/>
      <c r="F11" s="219"/>
      <c r="G11" s="220"/>
      <c r="H11" s="180"/>
      <c r="I11" s="173"/>
      <c r="J11" s="233"/>
      <c r="K11" s="233"/>
      <c r="L11" s="233"/>
      <c r="M11" s="233"/>
      <c r="N11" s="173"/>
      <c r="O11" s="173"/>
      <c r="P11" s="233"/>
      <c r="Q11" s="173"/>
      <c r="R11" s="173"/>
      <c r="S11" s="180"/>
      <c r="T11" s="173"/>
      <c r="U11" s="221"/>
      <c r="V11" s="180"/>
      <c r="W11" s="212"/>
      <c r="X11" s="221"/>
      <c r="Y11" s="180"/>
      <c r="Z11" s="212"/>
      <c r="AA11" s="221"/>
      <c r="AB11" s="180"/>
      <c r="AC11" s="212"/>
    </row>
    <row r="12" spans="2:29" ht="15.75">
      <c r="B12" s="201" t="s">
        <v>144</v>
      </c>
      <c r="C12" s="173"/>
      <c r="D12" s="222">
        <v>1403</v>
      </c>
      <c r="E12" s="222">
        <v>10</v>
      </c>
      <c r="F12" s="222">
        <v>50</v>
      </c>
      <c r="G12" s="223">
        <f t="shared" si="1"/>
        <v>0.042765502494654314</v>
      </c>
      <c r="H12" s="173"/>
      <c r="I12" s="209"/>
      <c r="J12" s="233">
        <v>0.25</v>
      </c>
      <c r="K12" s="233"/>
      <c r="L12" s="233"/>
      <c r="M12" s="233"/>
      <c r="N12" s="209"/>
      <c r="O12" s="209"/>
      <c r="P12" s="233">
        <v>0.75</v>
      </c>
      <c r="Q12" s="209"/>
      <c r="R12" s="209"/>
      <c r="S12" s="173"/>
      <c r="T12" s="209" t="s">
        <v>291</v>
      </c>
      <c r="U12" s="236"/>
      <c r="V12" s="173"/>
      <c r="W12" s="209" t="s">
        <v>291</v>
      </c>
      <c r="X12" s="236"/>
      <c r="Y12" s="173"/>
      <c r="Z12" s="231" t="s">
        <v>7</v>
      </c>
      <c r="AA12" s="236"/>
      <c r="AB12" s="173"/>
      <c r="AC12" s="224">
        <v>2</v>
      </c>
    </row>
    <row r="13" spans="2:29" ht="22.5">
      <c r="B13" s="201" t="s">
        <v>178</v>
      </c>
      <c r="C13" s="173"/>
      <c r="D13" s="222">
        <v>184</v>
      </c>
      <c r="E13" s="222">
        <v>1</v>
      </c>
      <c r="F13" s="222">
        <v>20</v>
      </c>
      <c r="G13" s="223">
        <f t="shared" si="1"/>
        <v>0.11413043478260869</v>
      </c>
      <c r="H13" s="173"/>
      <c r="I13" s="209">
        <v>0.6</v>
      </c>
      <c r="J13" s="233"/>
      <c r="K13" s="233"/>
      <c r="L13" s="233"/>
      <c r="M13" s="233"/>
      <c r="N13" s="209"/>
      <c r="O13" s="209"/>
      <c r="P13" s="233">
        <v>0.4</v>
      </c>
      <c r="Q13" s="209"/>
      <c r="R13" s="209"/>
      <c r="S13" s="173"/>
      <c r="T13" s="233">
        <v>0.28</v>
      </c>
      <c r="U13" s="225" t="s">
        <v>331</v>
      </c>
      <c r="V13" s="173"/>
      <c r="W13" s="239">
        <v>1</v>
      </c>
      <c r="X13" s="225"/>
      <c r="Y13" s="173"/>
      <c r="Z13" s="231" t="s">
        <v>7</v>
      </c>
      <c r="AA13" s="225" t="s">
        <v>180</v>
      </c>
      <c r="AB13" s="173"/>
      <c r="AC13" s="224" t="s">
        <v>291</v>
      </c>
    </row>
    <row r="14" spans="2:29" ht="24">
      <c r="B14" s="201" t="s">
        <v>165</v>
      </c>
      <c r="C14" s="173"/>
      <c r="D14" s="222">
        <v>289</v>
      </c>
      <c r="E14" s="222">
        <v>6</v>
      </c>
      <c r="F14" s="222">
        <v>80</v>
      </c>
      <c r="G14" s="223">
        <f t="shared" si="1"/>
        <v>0.2975778546712803</v>
      </c>
      <c r="H14" s="173"/>
      <c r="I14" s="209">
        <v>0.4</v>
      </c>
      <c r="J14" s="233" t="s">
        <v>323</v>
      </c>
      <c r="K14" s="233"/>
      <c r="L14" s="233"/>
      <c r="M14" s="233"/>
      <c r="N14" s="209"/>
      <c r="O14" s="209"/>
      <c r="P14" s="233">
        <v>0.2</v>
      </c>
      <c r="Q14" s="209"/>
      <c r="R14" s="209"/>
      <c r="S14" s="173"/>
      <c r="T14" s="233">
        <v>0.4</v>
      </c>
      <c r="U14" s="225" t="s">
        <v>329</v>
      </c>
      <c r="V14" s="173"/>
      <c r="W14" s="209" t="s">
        <v>291</v>
      </c>
      <c r="X14" s="236"/>
      <c r="Y14" s="173"/>
      <c r="Z14" s="231" t="s">
        <v>7</v>
      </c>
      <c r="AA14" s="225" t="s">
        <v>169</v>
      </c>
      <c r="AB14" s="173"/>
      <c r="AC14" s="224" t="s">
        <v>291</v>
      </c>
    </row>
    <row r="15" spans="2:29" ht="3" customHeight="1">
      <c r="B15" s="202"/>
      <c r="C15" s="180"/>
      <c r="D15" s="219"/>
      <c r="E15" s="219"/>
      <c r="F15" s="219"/>
      <c r="G15" s="220"/>
      <c r="H15" s="180"/>
      <c r="I15" s="173"/>
      <c r="J15" s="233"/>
      <c r="K15" s="233"/>
      <c r="L15" s="233"/>
      <c r="M15" s="233"/>
      <c r="N15" s="173"/>
      <c r="O15" s="173"/>
      <c r="P15" s="233"/>
      <c r="Q15" s="173"/>
      <c r="R15" s="173"/>
      <c r="S15" s="180"/>
      <c r="T15" s="173"/>
      <c r="U15" s="221"/>
      <c r="V15" s="180"/>
      <c r="W15" s="212"/>
      <c r="X15" s="221"/>
      <c r="Y15" s="180"/>
      <c r="Z15" s="212"/>
      <c r="AA15" s="221"/>
      <c r="AB15" s="180"/>
      <c r="AC15" s="212"/>
    </row>
    <row r="16" spans="2:29" ht="15.75">
      <c r="B16" s="201" t="s">
        <v>224</v>
      </c>
      <c r="C16" s="173"/>
      <c r="D16" s="222">
        <v>694</v>
      </c>
      <c r="E16" s="222">
        <v>20</v>
      </c>
      <c r="F16" s="222">
        <v>75</v>
      </c>
      <c r="G16" s="223">
        <f t="shared" si="1"/>
        <v>0.13688760806916425</v>
      </c>
      <c r="H16" s="173"/>
      <c r="I16" s="209"/>
      <c r="J16" s="233"/>
      <c r="K16" s="233">
        <v>1</v>
      </c>
      <c r="L16" s="233"/>
      <c r="M16" s="234"/>
      <c r="P16" s="233"/>
      <c r="Q16" s="209"/>
      <c r="R16" s="209"/>
      <c r="S16" s="173"/>
      <c r="T16" s="209" t="s">
        <v>291</v>
      </c>
      <c r="U16" s="236"/>
      <c r="V16" s="173"/>
      <c r="W16" s="209" t="s">
        <v>291</v>
      </c>
      <c r="X16" s="236"/>
      <c r="Y16" s="173"/>
      <c r="Z16" s="231" t="s">
        <v>7</v>
      </c>
      <c r="AA16" s="225" t="s">
        <v>228</v>
      </c>
      <c r="AB16" s="173"/>
      <c r="AC16" s="226">
        <v>12</v>
      </c>
    </row>
    <row r="17" spans="2:29" ht="15.75">
      <c r="B17" s="201" t="s">
        <v>198</v>
      </c>
      <c r="C17" s="173"/>
      <c r="D17" s="222">
        <v>957</v>
      </c>
      <c r="E17" s="222">
        <v>8</v>
      </c>
      <c r="F17" s="222">
        <v>85</v>
      </c>
      <c r="G17" s="223">
        <f t="shared" si="1"/>
        <v>0.09717868338557993</v>
      </c>
      <c r="H17" s="173"/>
      <c r="I17" s="209"/>
      <c r="J17" s="233">
        <v>1</v>
      </c>
      <c r="K17" s="233"/>
      <c r="L17" s="233"/>
      <c r="M17" s="233"/>
      <c r="N17" s="209"/>
      <c r="O17" s="209"/>
      <c r="P17" s="233"/>
      <c r="Q17" s="209"/>
      <c r="R17" s="209"/>
      <c r="S17" s="173"/>
      <c r="T17" s="209" t="s">
        <v>291</v>
      </c>
      <c r="U17" s="236"/>
      <c r="V17" s="173"/>
      <c r="W17" s="209" t="s">
        <v>291</v>
      </c>
      <c r="X17" s="236"/>
      <c r="Y17" s="173"/>
      <c r="Z17" s="224" t="s">
        <v>291</v>
      </c>
      <c r="AA17" s="225" t="s">
        <v>201</v>
      </c>
      <c r="AB17" s="173"/>
      <c r="AC17" s="224" t="s">
        <v>291</v>
      </c>
    </row>
    <row r="18" spans="2:29" ht="15.75">
      <c r="B18" s="201" t="s">
        <v>8</v>
      </c>
      <c r="C18" s="173"/>
      <c r="D18" s="222">
        <v>150</v>
      </c>
      <c r="E18" s="222">
        <v>9</v>
      </c>
      <c r="F18" s="222">
        <v>15</v>
      </c>
      <c r="G18" s="223">
        <f t="shared" si="1"/>
        <v>0.16</v>
      </c>
      <c r="H18" s="173"/>
      <c r="I18" s="209">
        <v>0.1</v>
      </c>
      <c r="J18" s="233"/>
      <c r="K18" s="233"/>
      <c r="L18" s="233"/>
      <c r="M18" s="233"/>
      <c r="N18" s="209"/>
      <c r="O18" s="209"/>
      <c r="P18" s="233">
        <v>0.9</v>
      </c>
      <c r="Q18" s="209"/>
      <c r="R18" s="209"/>
      <c r="S18" s="173"/>
      <c r="T18" s="233">
        <v>0.1</v>
      </c>
      <c r="U18" s="225" t="s">
        <v>333</v>
      </c>
      <c r="V18" s="173"/>
      <c r="W18" s="209" t="s">
        <v>291</v>
      </c>
      <c r="X18" s="236"/>
      <c r="Y18" s="173"/>
      <c r="Z18" s="231" t="s">
        <v>7</v>
      </c>
      <c r="AA18" s="225"/>
      <c r="AB18" s="173"/>
      <c r="AC18" s="224" t="s">
        <v>291</v>
      </c>
    </row>
    <row r="19" spans="2:29" ht="3" customHeight="1">
      <c r="B19" s="202"/>
      <c r="C19" s="180"/>
      <c r="D19" s="219"/>
      <c r="E19" s="219"/>
      <c r="F19" s="219"/>
      <c r="G19" s="220"/>
      <c r="H19" s="180"/>
      <c r="I19" s="173"/>
      <c r="J19" s="233"/>
      <c r="K19" s="233"/>
      <c r="L19" s="233"/>
      <c r="M19" s="233"/>
      <c r="N19" s="173"/>
      <c r="O19" s="173"/>
      <c r="P19" s="233"/>
      <c r="Q19" s="173"/>
      <c r="R19" s="173"/>
      <c r="S19" s="180"/>
      <c r="T19" s="173"/>
      <c r="U19" s="221"/>
      <c r="V19" s="180"/>
      <c r="W19" s="212"/>
      <c r="X19" s="221"/>
      <c r="Y19" s="180"/>
      <c r="Z19" s="212"/>
      <c r="AA19" s="221"/>
      <c r="AB19" s="180"/>
      <c r="AC19" s="212"/>
    </row>
    <row r="20" spans="2:29" ht="22.5">
      <c r="B20" s="201" t="s">
        <v>2</v>
      </c>
      <c r="C20" s="173"/>
      <c r="D20" s="227">
        <v>767</v>
      </c>
      <c r="E20" s="227">
        <v>3</v>
      </c>
      <c r="F20" s="227">
        <v>62</v>
      </c>
      <c r="G20" s="223">
        <f t="shared" si="1"/>
        <v>0.0847457627118644</v>
      </c>
      <c r="H20" s="173"/>
      <c r="I20" s="209"/>
      <c r="J20" s="233"/>
      <c r="K20" s="233"/>
      <c r="L20" s="233"/>
      <c r="M20" s="233">
        <v>0.95</v>
      </c>
      <c r="N20" s="209"/>
      <c r="O20" s="209"/>
      <c r="P20" s="233">
        <v>0.05</v>
      </c>
      <c r="Q20" s="209"/>
      <c r="R20" s="209"/>
      <c r="S20" s="173"/>
      <c r="T20" s="233">
        <v>0.03</v>
      </c>
      <c r="U20" s="228" t="s">
        <v>206</v>
      </c>
      <c r="V20" s="173"/>
      <c r="W20" s="209" t="s">
        <v>291</v>
      </c>
      <c r="X20" s="236"/>
      <c r="Y20" s="173"/>
      <c r="Z20" s="231" t="s">
        <v>7</v>
      </c>
      <c r="AA20" s="225" t="s">
        <v>204</v>
      </c>
      <c r="AB20" s="173"/>
      <c r="AC20" s="224">
        <v>31</v>
      </c>
    </row>
    <row r="21" spans="2:29" ht="15.75">
      <c r="B21" s="201" t="s">
        <v>232</v>
      </c>
      <c r="C21" s="173"/>
      <c r="D21" s="227">
        <v>257</v>
      </c>
      <c r="E21" s="227">
        <v>5</v>
      </c>
      <c r="F21" s="227">
        <v>10</v>
      </c>
      <c r="G21" s="223">
        <f t="shared" si="1"/>
        <v>0.058365758754863814</v>
      </c>
      <c r="H21" s="173"/>
      <c r="I21" s="209"/>
      <c r="J21" s="233"/>
      <c r="K21" s="233"/>
      <c r="L21" s="233"/>
      <c r="M21" s="233"/>
      <c r="N21" s="209"/>
      <c r="O21" s="209">
        <v>0.75</v>
      </c>
      <c r="P21" s="233">
        <v>0.25</v>
      </c>
      <c r="Q21" s="209"/>
      <c r="R21" s="209"/>
      <c r="S21" s="173"/>
      <c r="T21" s="233">
        <v>0.25</v>
      </c>
      <c r="U21" s="229" t="s">
        <v>337</v>
      </c>
      <c r="V21" s="173"/>
      <c r="W21" s="240">
        <v>1</v>
      </c>
      <c r="X21" s="229" t="s">
        <v>343</v>
      </c>
      <c r="Y21" s="173"/>
      <c r="Z21" s="231" t="s">
        <v>7</v>
      </c>
      <c r="AA21" s="225"/>
      <c r="AB21" s="173"/>
      <c r="AC21" s="224" t="s">
        <v>291</v>
      </c>
    </row>
    <row r="22" spans="2:29" ht="33.75">
      <c r="B22" s="201" t="s">
        <v>102</v>
      </c>
      <c r="C22" s="173"/>
      <c r="D22" s="222">
        <v>570</v>
      </c>
      <c r="E22" s="222"/>
      <c r="F22" s="222">
        <v>40</v>
      </c>
      <c r="G22" s="223">
        <f t="shared" si="1"/>
        <v>0.07017543859649122</v>
      </c>
      <c r="H22" s="173"/>
      <c r="I22" s="210" t="s">
        <v>338</v>
      </c>
      <c r="J22" s="233"/>
      <c r="K22" s="233"/>
      <c r="L22" s="233"/>
      <c r="M22" s="233"/>
      <c r="N22" s="209"/>
      <c r="O22" s="209"/>
      <c r="P22" s="233">
        <v>0.99</v>
      </c>
      <c r="Q22" s="209"/>
      <c r="R22" s="209"/>
      <c r="S22" s="173"/>
      <c r="T22" s="209" t="s">
        <v>291</v>
      </c>
      <c r="U22" s="236"/>
      <c r="V22" s="173"/>
      <c r="W22" s="209" t="s">
        <v>291</v>
      </c>
      <c r="X22" s="236"/>
      <c r="Y22" s="173"/>
      <c r="Z22" s="231" t="s">
        <v>7</v>
      </c>
      <c r="AA22" s="225" t="s">
        <v>319</v>
      </c>
      <c r="AB22" s="173"/>
      <c r="AC22" s="224" t="s">
        <v>291</v>
      </c>
    </row>
    <row r="23" spans="2:29" ht="3" customHeight="1">
      <c r="B23" s="202"/>
      <c r="C23" s="180"/>
      <c r="D23" s="219"/>
      <c r="E23" s="219"/>
      <c r="F23" s="219"/>
      <c r="G23" s="220"/>
      <c r="H23" s="180"/>
      <c r="I23" s="173"/>
      <c r="J23" s="233"/>
      <c r="K23" s="233"/>
      <c r="L23" s="233"/>
      <c r="M23" s="233"/>
      <c r="N23" s="173"/>
      <c r="O23" s="173"/>
      <c r="P23" s="233"/>
      <c r="Q23" s="173"/>
      <c r="R23" s="173"/>
      <c r="S23" s="180"/>
      <c r="T23" s="173"/>
      <c r="U23" s="221"/>
      <c r="V23" s="180"/>
      <c r="W23" s="212"/>
      <c r="X23" s="221"/>
      <c r="Y23" s="180"/>
      <c r="Z23" s="212"/>
      <c r="AA23" s="221"/>
      <c r="AB23" s="180"/>
      <c r="AC23" s="212"/>
    </row>
    <row r="24" spans="2:29" ht="15.75">
      <c r="B24" s="203" t="s">
        <v>12</v>
      </c>
      <c r="C24" s="173"/>
      <c r="D24" s="222">
        <v>750</v>
      </c>
      <c r="E24" s="222">
        <v>2</v>
      </c>
      <c r="F24" s="222">
        <v>83</v>
      </c>
      <c r="G24" s="223">
        <f t="shared" si="1"/>
        <v>0.11333333333333333</v>
      </c>
      <c r="H24" s="173"/>
      <c r="I24" s="209"/>
      <c r="J24" s="234"/>
      <c r="K24" s="233"/>
      <c r="L24" s="233"/>
      <c r="M24" s="233">
        <v>1</v>
      </c>
      <c r="N24" s="209"/>
      <c r="O24" s="209"/>
      <c r="P24" s="233"/>
      <c r="Q24" s="209"/>
      <c r="R24" s="209"/>
      <c r="S24" s="173"/>
      <c r="T24" s="209" t="s">
        <v>291</v>
      </c>
      <c r="U24" s="236" t="s">
        <v>37</v>
      </c>
      <c r="V24" s="173"/>
      <c r="W24" s="239">
        <v>1</v>
      </c>
      <c r="X24" s="225" t="s">
        <v>344</v>
      </c>
      <c r="Y24" s="173"/>
      <c r="Z24" s="231" t="s">
        <v>7</v>
      </c>
      <c r="AA24" s="236"/>
      <c r="AB24" s="173"/>
      <c r="AC24" s="224" t="s">
        <v>291</v>
      </c>
    </row>
    <row r="25" spans="2:29" ht="22.5">
      <c r="B25" s="201" t="s">
        <v>123</v>
      </c>
      <c r="C25" s="173"/>
      <c r="D25" s="222">
        <v>1250</v>
      </c>
      <c r="E25" s="222">
        <v>25</v>
      </c>
      <c r="F25" s="222">
        <v>80</v>
      </c>
      <c r="G25" s="223">
        <f t="shared" si="1"/>
        <v>0.084</v>
      </c>
      <c r="H25" s="173"/>
      <c r="I25" s="209">
        <v>0.1</v>
      </c>
      <c r="J25" s="233">
        <v>0.9</v>
      </c>
      <c r="K25" s="233"/>
      <c r="L25" s="233"/>
      <c r="M25" s="233"/>
      <c r="N25" s="209"/>
      <c r="O25" s="209"/>
      <c r="P25" s="233"/>
      <c r="Q25" s="209"/>
      <c r="R25" s="209"/>
      <c r="S25" s="173"/>
      <c r="T25" s="233">
        <v>0.05</v>
      </c>
      <c r="U25" s="225" t="s">
        <v>339</v>
      </c>
      <c r="V25" s="173"/>
      <c r="W25" s="240">
        <v>2</v>
      </c>
      <c r="X25" s="225" t="s">
        <v>339</v>
      </c>
      <c r="Y25" s="173"/>
      <c r="Z25" s="231" t="s">
        <v>7</v>
      </c>
      <c r="AA25" s="225" t="s">
        <v>126</v>
      </c>
      <c r="AB25" s="173"/>
      <c r="AC25" s="224">
        <v>10</v>
      </c>
    </row>
    <row r="26" spans="2:29" ht="22.5">
      <c r="B26" s="201" t="s">
        <v>13</v>
      </c>
      <c r="C26" s="173"/>
      <c r="D26" s="222">
        <v>1200</v>
      </c>
      <c r="E26" s="222">
        <v>5</v>
      </c>
      <c r="F26" s="222">
        <v>50</v>
      </c>
      <c r="G26" s="223">
        <f t="shared" si="1"/>
        <v>0.04583333333333333</v>
      </c>
      <c r="H26" s="173"/>
      <c r="I26" s="209">
        <v>0.4</v>
      </c>
      <c r="J26" s="233">
        <v>0.1</v>
      </c>
      <c r="K26" s="233"/>
      <c r="L26" s="233"/>
      <c r="M26" s="233"/>
      <c r="N26" s="209"/>
      <c r="O26" s="209"/>
      <c r="P26" s="233">
        <v>0.5</v>
      </c>
      <c r="Q26" s="209"/>
      <c r="R26" s="209" t="s">
        <v>7</v>
      </c>
      <c r="S26" s="173"/>
      <c r="T26" s="233">
        <v>0.98</v>
      </c>
      <c r="U26" s="225" t="s">
        <v>340</v>
      </c>
      <c r="V26" s="173"/>
      <c r="W26" s="209" t="s">
        <v>291</v>
      </c>
      <c r="X26" s="236"/>
      <c r="Y26" s="173"/>
      <c r="Z26" s="231" t="s">
        <v>7</v>
      </c>
      <c r="AA26" s="225" t="s">
        <v>366</v>
      </c>
      <c r="AB26" s="173"/>
      <c r="AC26" s="224">
        <v>1</v>
      </c>
    </row>
    <row r="27" spans="2:29" ht="3" customHeight="1">
      <c r="B27" s="202"/>
      <c r="C27" s="180"/>
      <c r="D27" s="219"/>
      <c r="E27" s="219"/>
      <c r="F27" s="219"/>
      <c r="G27" s="220"/>
      <c r="H27" s="180"/>
      <c r="I27" s="173"/>
      <c r="J27" s="233"/>
      <c r="K27" s="233"/>
      <c r="L27" s="233"/>
      <c r="M27" s="233"/>
      <c r="N27" s="173"/>
      <c r="O27" s="173"/>
      <c r="P27" s="233"/>
      <c r="Q27" s="173"/>
      <c r="R27" s="173"/>
      <c r="S27" s="180"/>
      <c r="T27" s="173"/>
      <c r="U27" s="221"/>
      <c r="V27" s="180"/>
      <c r="W27" s="212"/>
      <c r="X27" s="221"/>
      <c r="Y27" s="180"/>
      <c r="Z27" s="212"/>
      <c r="AA27" s="221"/>
      <c r="AB27" s="180"/>
      <c r="AC27" s="212"/>
    </row>
    <row r="28" spans="2:29" ht="15.75">
      <c r="B28" s="201" t="s">
        <v>17</v>
      </c>
      <c r="C28" s="173"/>
      <c r="D28" s="222">
        <v>930</v>
      </c>
      <c r="E28" s="222">
        <v>11</v>
      </c>
      <c r="F28" s="222">
        <v>32</v>
      </c>
      <c r="G28" s="223">
        <f t="shared" si="1"/>
        <v>0.046236559139784944</v>
      </c>
      <c r="H28" s="173"/>
      <c r="I28" s="209"/>
      <c r="J28" s="233">
        <v>1</v>
      </c>
      <c r="K28" s="233"/>
      <c r="L28" s="233"/>
      <c r="M28" s="233"/>
      <c r="N28" s="209"/>
      <c r="O28" s="209"/>
      <c r="P28" s="233"/>
      <c r="Q28" s="209"/>
      <c r="R28" s="209"/>
      <c r="S28" s="173"/>
      <c r="T28" s="209" t="s">
        <v>291</v>
      </c>
      <c r="U28" s="236"/>
      <c r="V28" s="173"/>
      <c r="W28" s="209" t="s">
        <v>291</v>
      </c>
      <c r="X28" s="236"/>
      <c r="Y28" s="173"/>
      <c r="Z28" s="231" t="s">
        <v>7</v>
      </c>
      <c r="AA28" s="225" t="s">
        <v>131</v>
      </c>
      <c r="AB28" s="173"/>
      <c r="AC28" s="224">
        <v>8</v>
      </c>
    </row>
    <row r="29" spans="2:29" ht="15.75">
      <c r="B29" s="201" t="s">
        <v>38</v>
      </c>
      <c r="C29" s="173"/>
      <c r="D29" s="227">
        <v>300</v>
      </c>
      <c r="E29" s="227">
        <v>3</v>
      </c>
      <c r="F29" s="227">
        <v>25</v>
      </c>
      <c r="G29" s="223">
        <f t="shared" si="1"/>
        <v>0.09333333333333334</v>
      </c>
      <c r="H29" s="173"/>
      <c r="I29" s="209">
        <v>0.4</v>
      </c>
      <c r="J29" s="233">
        <v>0.6</v>
      </c>
      <c r="K29" s="235" t="s">
        <v>345</v>
      </c>
      <c r="L29" s="233"/>
      <c r="M29" s="233"/>
      <c r="N29" s="209"/>
      <c r="O29" s="209"/>
      <c r="P29" s="233"/>
      <c r="Q29" s="209"/>
      <c r="R29" s="209"/>
      <c r="S29" s="173"/>
      <c r="T29" s="233">
        <v>0.6</v>
      </c>
      <c r="U29" s="225"/>
      <c r="V29" s="173"/>
      <c r="W29" s="209" t="s">
        <v>291</v>
      </c>
      <c r="X29" s="236"/>
      <c r="Y29" s="173"/>
      <c r="Z29" s="231" t="s">
        <v>7</v>
      </c>
      <c r="AA29" s="225" t="s">
        <v>191</v>
      </c>
      <c r="AB29" s="173"/>
      <c r="AC29" s="224">
        <v>2</v>
      </c>
    </row>
    <row r="30" spans="2:29" ht="15.75">
      <c r="B30" s="201" t="s">
        <v>194</v>
      </c>
      <c r="C30" s="173"/>
      <c r="D30" s="227">
        <v>250</v>
      </c>
      <c r="E30" s="227">
        <v>40</v>
      </c>
      <c r="F30" s="227">
        <v>30</v>
      </c>
      <c r="G30" s="223">
        <f t="shared" si="1"/>
        <v>0.28</v>
      </c>
      <c r="H30" s="173"/>
      <c r="I30" s="209"/>
      <c r="J30" s="233">
        <v>1</v>
      </c>
      <c r="K30" s="233"/>
      <c r="L30" s="233"/>
      <c r="M30" s="233"/>
      <c r="N30" s="209"/>
      <c r="O30" s="209"/>
      <c r="P30" s="233"/>
      <c r="Q30" s="209"/>
      <c r="R30" s="209"/>
      <c r="S30" s="173"/>
      <c r="T30" s="209" t="s">
        <v>291</v>
      </c>
      <c r="U30" s="236"/>
      <c r="V30" s="173"/>
      <c r="W30" s="209" t="s">
        <v>291</v>
      </c>
      <c r="X30" s="236"/>
      <c r="Y30" s="173"/>
      <c r="Z30" s="231" t="s">
        <v>7</v>
      </c>
      <c r="AA30" s="225" t="s">
        <v>355</v>
      </c>
      <c r="AB30" s="173"/>
      <c r="AC30" s="224" t="s">
        <v>291</v>
      </c>
    </row>
    <row r="31" spans="2:29" ht="3" customHeight="1">
      <c r="B31" s="202"/>
      <c r="C31" s="180"/>
      <c r="D31" s="219"/>
      <c r="E31" s="219"/>
      <c r="F31" s="219"/>
      <c r="G31" s="220"/>
      <c r="H31" s="180"/>
      <c r="I31" s="173"/>
      <c r="J31" s="233"/>
      <c r="K31" s="233"/>
      <c r="L31" s="233"/>
      <c r="M31" s="233"/>
      <c r="N31" s="173"/>
      <c r="O31" s="173"/>
      <c r="P31" s="233"/>
      <c r="Q31" s="173"/>
      <c r="R31" s="173"/>
      <c r="S31" s="180"/>
      <c r="T31" s="173"/>
      <c r="U31" s="221"/>
      <c r="V31" s="180"/>
      <c r="W31" s="212"/>
      <c r="X31" s="221"/>
      <c r="Y31" s="180"/>
      <c r="Z31" s="212"/>
      <c r="AA31" s="221"/>
      <c r="AB31" s="180"/>
      <c r="AC31" s="212"/>
    </row>
    <row r="32" spans="2:29" ht="15.75">
      <c r="B32" s="201" t="s">
        <v>16</v>
      </c>
      <c r="C32" s="173"/>
      <c r="D32" s="222">
        <v>269</v>
      </c>
      <c r="E32" s="222">
        <v>8</v>
      </c>
      <c r="F32" s="222">
        <v>6</v>
      </c>
      <c r="G32" s="223">
        <f t="shared" si="1"/>
        <v>0.05204460966542751</v>
      </c>
      <c r="H32" s="173"/>
      <c r="I32" s="209"/>
      <c r="J32" s="233">
        <v>1</v>
      </c>
      <c r="K32" s="233"/>
      <c r="L32" s="233"/>
      <c r="M32" s="233"/>
      <c r="N32" s="209"/>
      <c r="O32" s="209"/>
      <c r="P32" s="233"/>
      <c r="Q32" s="209"/>
      <c r="R32" s="209"/>
      <c r="S32" s="173"/>
      <c r="T32" s="209" t="s">
        <v>291</v>
      </c>
      <c r="U32" s="236"/>
      <c r="V32" s="173"/>
      <c r="W32" s="209" t="s">
        <v>291</v>
      </c>
      <c r="X32" s="236"/>
      <c r="Y32" s="173"/>
      <c r="Z32" s="224" t="s">
        <v>291</v>
      </c>
      <c r="AA32" s="225" t="s">
        <v>126</v>
      </c>
      <c r="AB32" s="173"/>
      <c r="AC32" s="224" t="s">
        <v>291</v>
      </c>
    </row>
    <row r="33" spans="2:29" ht="33.75">
      <c r="B33" s="201" t="s">
        <v>103</v>
      </c>
      <c r="C33" s="173"/>
      <c r="D33" s="222">
        <v>400</v>
      </c>
      <c r="E33" s="222">
        <v>2</v>
      </c>
      <c r="F33" s="222">
        <v>32</v>
      </c>
      <c r="G33" s="223">
        <f t="shared" si="1"/>
        <v>0.085</v>
      </c>
      <c r="H33" s="173"/>
      <c r="I33" s="209"/>
      <c r="J33" s="233">
        <v>0.9</v>
      </c>
      <c r="K33" s="233"/>
      <c r="L33" s="233"/>
      <c r="M33" s="233"/>
      <c r="N33" s="209"/>
      <c r="O33" s="209"/>
      <c r="P33" s="233">
        <v>0.1</v>
      </c>
      <c r="Q33" s="209"/>
      <c r="R33" s="209"/>
      <c r="S33" s="173"/>
      <c r="T33" s="233">
        <v>0.1</v>
      </c>
      <c r="U33" s="225" t="s">
        <v>346</v>
      </c>
      <c r="V33" s="173"/>
      <c r="W33" s="239">
        <v>2</v>
      </c>
      <c r="X33" s="225" t="s">
        <v>347</v>
      </c>
      <c r="Y33" s="173"/>
      <c r="Z33" s="231" t="s">
        <v>7</v>
      </c>
      <c r="AA33" s="225" t="s">
        <v>105</v>
      </c>
      <c r="AB33" s="173"/>
      <c r="AC33" s="224">
        <v>1</v>
      </c>
    </row>
    <row r="34" spans="2:29" ht="3" customHeight="1">
      <c r="B34" s="202"/>
      <c r="C34" s="180"/>
      <c r="D34" s="219"/>
      <c r="E34" s="219"/>
      <c r="F34" s="219"/>
      <c r="G34" s="220"/>
      <c r="H34" s="180"/>
      <c r="I34" s="173"/>
      <c r="J34" s="233"/>
      <c r="K34" s="233"/>
      <c r="L34" s="233"/>
      <c r="M34" s="233"/>
      <c r="N34" s="173"/>
      <c r="O34" s="173"/>
      <c r="P34" s="233"/>
      <c r="Q34" s="173"/>
      <c r="R34" s="173"/>
      <c r="S34" s="180"/>
      <c r="T34" s="173"/>
      <c r="U34" s="221"/>
      <c r="V34" s="180"/>
      <c r="W34" s="212"/>
      <c r="X34" s="221"/>
      <c r="Y34" s="180"/>
      <c r="Z34" s="212"/>
      <c r="AA34" s="221"/>
      <c r="AB34" s="180"/>
      <c r="AC34" s="212"/>
    </row>
    <row r="35" spans="2:29" ht="22.5">
      <c r="B35" s="201" t="s">
        <v>18</v>
      </c>
      <c r="C35" s="173"/>
      <c r="D35" s="222">
        <v>1050</v>
      </c>
      <c r="E35" s="222">
        <v>15</v>
      </c>
      <c r="F35" s="222">
        <v>35</v>
      </c>
      <c r="G35" s="223">
        <f t="shared" si="1"/>
        <v>0.047619047619047616</v>
      </c>
      <c r="H35" s="173"/>
      <c r="I35" s="209"/>
      <c r="J35" s="233">
        <v>0.65</v>
      </c>
      <c r="K35" s="233"/>
      <c r="L35" s="233"/>
      <c r="M35" s="233"/>
      <c r="N35" s="209"/>
      <c r="O35" s="209"/>
      <c r="P35" s="233">
        <v>0.35</v>
      </c>
      <c r="Q35" s="209"/>
      <c r="R35" s="209"/>
      <c r="S35" s="173"/>
      <c r="T35" s="233">
        <v>0.4</v>
      </c>
      <c r="U35" s="225" t="s">
        <v>348</v>
      </c>
      <c r="V35" s="173"/>
      <c r="W35" s="224"/>
      <c r="X35" s="225" t="s">
        <v>349</v>
      </c>
      <c r="Y35" s="173"/>
      <c r="Z35" s="224" t="s">
        <v>291</v>
      </c>
      <c r="AA35" s="225"/>
      <c r="AB35" s="173"/>
      <c r="AC35" s="224" t="s">
        <v>291</v>
      </c>
    </row>
    <row r="36" spans="2:29" ht="15.75">
      <c r="B36" s="201" t="s">
        <v>231</v>
      </c>
      <c r="C36" s="173"/>
      <c r="D36" s="222">
        <v>345</v>
      </c>
      <c r="E36" s="222">
        <v>19</v>
      </c>
      <c r="F36" s="222">
        <v>10</v>
      </c>
      <c r="G36" s="223">
        <f t="shared" si="1"/>
        <v>0.08405797101449275</v>
      </c>
      <c r="H36" s="173"/>
      <c r="I36" s="209"/>
      <c r="J36" s="233">
        <v>0.75</v>
      </c>
      <c r="K36" s="235"/>
      <c r="L36" s="233"/>
      <c r="M36" s="233"/>
      <c r="N36" s="209"/>
      <c r="O36" s="238" t="s">
        <v>350</v>
      </c>
      <c r="P36" s="233">
        <v>0.25</v>
      </c>
      <c r="Q36" s="209"/>
      <c r="R36" s="209"/>
      <c r="S36" s="173"/>
      <c r="T36" s="209" t="s">
        <v>291</v>
      </c>
      <c r="U36" s="236"/>
      <c r="V36" s="173"/>
      <c r="W36" s="209" t="s">
        <v>291</v>
      </c>
      <c r="X36" s="236"/>
      <c r="Y36" s="173"/>
      <c r="Z36" s="231" t="s">
        <v>7</v>
      </c>
      <c r="AA36" s="225" t="s">
        <v>356</v>
      </c>
      <c r="AB36" s="173"/>
      <c r="AC36" s="224" t="s">
        <v>291</v>
      </c>
    </row>
    <row r="37" spans="2:29" ht="3" customHeight="1">
      <c r="B37" s="202"/>
      <c r="C37" s="180"/>
      <c r="D37" s="219"/>
      <c r="E37" s="219"/>
      <c r="F37" s="219"/>
      <c r="G37" s="220"/>
      <c r="H37" s="180"/>
      <c r="I37" s="173"/>
      <c r="J37" s="233"/>
      <c r="K37" s="233"/>
      <c r="L37" s="233"/>
      <c r="M37" s="233"/>
      <c r="N37" s="173"/>
      <c r="O37" s="173"/>
      <c r="P37" s="233"/>
      <c r="Q37" s="173"/>
      <c r="R37" s="173"/>
      <c r="S37" s="180"/>
      <c r="T37" s="173"/>
      <c r="U37" s="221"/>
      <c r="V37" s="180"/>
      <c r="W37" s="212"/>
      <c r="X37" s="221"/>
      <c r="Y37" s="180"/>
      <c r="Z37" s="212"/>
      <c r="AA37" s="221"/>
      <c r="AB37" s="180"/>
      <c r="AC37" s="212"/>
    </row>
    <row r="38" spans="2:29" ht="15.75">
      <c r="B38" s="201" t="s">
        <v>141</v>
      </c>
      <c r="C38" s="193"/>
      <c r="D38" s="222">
        <v>339</v>
      </c>
      <c r="E38" s="222">
        <v>10</v>
      </c>
      <c r="F38" s="222">
        <v>7</v>
      </c>
      <c r="G38" s="223">
        <f t="shared" si="1"/>
        <v>0.05014749262536873</v>
      </c>
      <c r="H38" s="193"/>
      <c r="I38" s="209">
        <v>1</v>
      </c>
      <c r="J38" s="233"/>
      <c r="K38" s="233"/>
      <c r="L38" s="233"/>
      <c r="M38" s="233"/>
      <c r="N38" s="209"/>
      <c r="O38" s="209"/>
      <c r="P38" s="233"/>
      <c r="Q38" s="209"/>
      <c r="R38" s="209"/>
      <c r="S38" s="193"/>
      <c r="T38" s="209" t="s">
        <v>291</v>
      </c>
      <c r="U38" s="236"/>
      <c r="V38" s="173"/>
      <c r="W38" s="209" t="s">
        <v>291</v>
      </c>
      <c r="X38" s="236"/>
      <c r="Y38" s="193"/>
      <c r="Z38" s="231" t="s">
        <v>7</v>
      </c>
      <c r="AA38" s="225" t="s">
        <v>131</v>
      </c>
      <c r="AB38" s="193"/>
      <c r="AC38" s="224" t="s">
        <v>291</v>
      </c>
    </row>
    <row r="39" spans="2:29" ht="15.75">
      <c r="B39" s="201" t="s">
        <v>24</v>
      </c>
      <c r="C39" s="173"/>
      <c r="D39" s="222">
        <v>284</v>
      </c>
      <c r="E39" s="230">
        <v>0.3</v>
      </c>
      <c r="F39" s="222">
        <v>17</v>
      </c>
      <c r="G39" s="223">
        <f t="shared" si="1"/>
        <v>0.06091549295774648</v>
      </c>
      <c r="H39" s="173"/>
      <c r="I39" s="209"/>
      <c r="J39" s="233">
        <v>0.66</v>
      </c>
      <c r="K39" s="233"/>
      <c r="L39" s="233"/>
      <c r="M39" s="233"/>
      <c r="N39" s="209"/>
      <c r="O39" s="209"/>
      <c r="P39" s="233">
        <v>0.34</v>
      </c>
      <c r="Q39" s="209"/>
      <c r="R39" s="209"/>
      <c r="S39" s="173"/>
      <c r="T39" s="209" t="s">
        <v>291</v>
      </c>
      <c r="U39" s="236"/>
      <c r="V39" s="173"/>
      <c r="W39" s="209" t="s">
        <v>291</v>
      </c>
      <c r="X39" s="236"/>
      <c r="Y39" s="173"/>
      <c r="Z39" s="231" t="s">
        <v>7</v>
      </c>
      <c r="AA39" s="225" t="s">
        <v>136</v>
      </c>
      <c r="AB39" s="173"/>
      <c r="AC39" s="224" t="s">
        <v>291</v>
      </c>
    </row>
    <row r="40" spans="2:29" ht="15.75">
      <c r="B40" s="201" t="s">
        <v>157</v>
      </c>
      <c r="C40" s="173"/>
      <c r="D40" s="222">
        <v>585</v>
      </c>
      <c r="E40" s="222">
        <v>8</v>
      </c>
      <c r="F40" s="222">
        <v>2</v>
      </c>
      <c r="G40" s="223">
        <f>IF(SUM(E40:F40)=0,"",SUM(E40:F40)/D40)</f>
        <v>0.017094017094017096</v>
      </c>
      <c r="H40" s="173"/>
      <c r="I40" s="209"/>
      <c r="J40" s="233">
        <v>1</v>
      </c>
      <c r="K40" s="233"/>
      <c r="L40" s="233"/>
      <c r="M40" s="233"/>
      <c r="N40" s="209"/>
      <c r="O40" s="209"/>
      <c r="P40" s="233"/>
      <c r="Q40" s="209"/>
      <c r="R40" s="209"/>
      <c r="S40" s="173"/>
      <c r="T40" s="209" t="s">
        <v>291</v>
      </c>
      <c r="U40" s="236"/>
      <c r="V40" s="173"/>
      <c r="W40" s="209" t="s">
        <v>291</v>
      </c>
      <c r="X40" s="236"/>
      <c r="Y40" s="173"/>
      <c r="Z40" s="231" t="s">
        <v>7</v>
      </c>
      <c r="AA40" s="225" t="s">
        <v>173</v>
      </c>
      <c r="AB40" s="173"/>
      <c r="AC40" s="224" t="s">
        <v>291</v>
      </c>
    </row>
    <row r="41" spans="2:29" ht="3" customHeight="1">
      <c r="B41" s="202"/>
      <c r="C41" s="180"/>
      <c r="D41" s="219"/>
      <c r="E41" s="219"/>
      <c r="F41" s="219"/>
      <c r="G41" s="220"/>
      <c r="H41" s="180"/>
      <c r="I41" s="173"/>
      <c r="J41" s="233"/>
      <c r="K41" s="233"/>
      <c r="L41" s="233"/>
      <c r="M41" s="233"/>
      <c r="N41" s="173"/>
      <c r="O41" s="173"/>
      <c r="P41" s="233"/>
      <c r="Q41" s="173"/>
      <c r="R41" s="173"/>
      <c r="S41" s="180"/>
      <c r="T41" s="173"/>
      <c r="U41" s="221"/>
      <c r="V41" s="180"/>
      <c r="W41" s="212"/>
      <c r="X41" s="221"/>
      <c r="Y41" s="180"/>
      <c r="Z41" s="212"/>
      <c r="AA41" s="221"/>
      <c r="AB41" s="180"/>
      <c r="AC41" s="212"/>
    </row>
    <row r="42" spans="2:29" ht="31.5">
      <c r="B42" s="201" t="s">
        <v>121</v>
      </c>
      <c r="C42" s="173"/>
      <c r="D42" s="222">
        <v>500</v>
      </c>
      <c r="E42" s="222">
        <v>15</v>
      </c>
      <c r="F42" s="222">
        <v>10</v>
      </c>
      <c r="G42" s="223">
        <f>IF(SUM(E42:F42)=0,"",SUM(E42:F42)/D42)</f>
        <v>0.05</v>
      </c>
      <c r="H42" s="173"/>
      <c r="I42" s="209"/>
      <c r="J42" s="233">
        <v>0.8</v>
      </c>
      <c r="K42" s="233"/>
      <c r="L42" s="233"/>
      <c r="M42" s="233"/>
      <c r="N42" s="209"/>
      <c r="O42" s="209"/>
      <c r="P42" s="233">
        <v>0.2</v>
      </c>
      <c r="Q42" s="209"/>
      <c r="R42" s="209"/>
      <c r="S42" s="173"/>
      <c r="T42" s="209" t="s">
        <v>291</v>
      </c>
      <c r="U42" s="236"/>
      <c r="V42" s="173"/>
      <c r="W42" s="209" t="s">
        <v>291</v>
      </c>
      <c r="X42" s="236"/>
      <c r="Y42" s="173"/>
      <c r="Z42" s="224" t="s">
        <v>291</v>
      </c>
      <c r="AA42" s="228"/>
      <c r="AB42" s="173"/>
      <c r="AC42" s="224" t="s">
        <v>291</v>
      </c>
    </row>
    <row r="43" spans="2:29" ht="22.5">
      <c r="B43" s="201" t="s">
        <v>245</v>
      </c>
      <c r="C43" s="173"/>
      <c r="D43" s="222">
        <v>8000</v>
      </c>
      <c r="E43" s="222">
        <v>315</v>
      </c>
      <c r="F43" s="222">
        <v>250</v>
      </c>
      <c r="G43" s="223">
        <f t="shared" si="1"/>
        <v>0.070625</v>
      </c>
      <c r="H43" s="173"/>
      <c r="I43" s="209">
        <v>0.1</v>
      </c>
      <c r="J43" s="233">
        <v>0.85</v>
      </c>
      <c r="K43" s="233"/>
      <c r="L43" s="233"/>
      <c r="M43" s="233"/>
      <c r="N43" s="209" t="s">
        <v>93</v>
      </c>
      <c r="O43" s="209"/>
      <c r="P43" s="233">
        <v>0.05</v>
      </c>
      <c r="Q43" s="209"/>
      <c r="R43" s="209"/>
      <c r="S43" s="173"/>
      <c r="T43" s="233">
        <v>0.01</v>
      </c>
      <c r="U43" s="225" t="s">
        <v>352</v>
      </c>
      <c r="V43" s="173"/>
      <c r="W43" s="209" t="s">
        <v>291</v>
      </c>
      <c r="X43" s="236"/>
      <c r="Y43" s="173"/>
      <c r="Z43" s="231" t="s">
        <v>7</v>
      </c>
      <c r="AA43" s="225"/>
      <c r="AB43" s="173"/>
      <c r="AC43" s="224">
        <v>40</v>
      </c>
    </row>
    <row r="44" spans="2:29" ht="15.75">
      <c r="B44" s="201" t="s">
        <v>159</v>
      </c>
      <c r="C44" s="173"/>
      <c r="D44" s="222">
        <v>7052</v>
      </c>
      <c r="E44" s="222">
        <v>430</v>
      </c>
      <c r="F44" s="222">
        <v>233</v>
      </c>
      <c r="G44" s="223">
        <f t="shared" si="1"/>
        <v>0.0940158820192853</v>
      </c>
      <c r="H44" s="173"/>
      <c r="I44" s="209"/>
      <c r="J44" s="233"/>
      <c r="K44" s="233"/>
      <c r="L44" s="233"/>
      <c r="M44" s="233">
        <v>0.9</v>
      </c>
      <c r="N44" s="209"/>
      <c r="O44" s="209"/>
      <c r="P44" s="233">
        <v>0.1</v>
      </c>
      <c r="Q44" s="209"/>
      <c r="R44" s="209"/>
      <c r="S44" s="173"/>
      <c r="T44" s="233">
        <v>0.05</v>
      </c>
      <c r="U44" s="237" t="s">
        <v>353</v>
      </c>
      <c r="V44" s="173"/>
      <c r="W44" s="209" t="s">
        <v>291</v>
      </c>
      <c r="X44" s="236"/>
      <c r="Y44" s="173"/>
      <c r="Z44" s="231" t="s">
        <v>7</v>
      </c>
      <c r="AA44" s="225" t="s">
        <v>357</v>
      </c>
      <c r="AB44" s="173"/>
      <c r="AC44" s="224" t="s">
        <v>291</v>
      </c>
    </row>
    <row r="45" ht="6" customHeight="1"/>
    <row r="46" spans="2:8" ht="15.75">
      <c r="B46" s="244" t="s">
        <v>377</v>
      </c>
      <c r="C46" s="245"/>
      <c r="D46" s="246">
        <f>SUM(D8:D45)</f>
        <v>29230</v>
      </c>
      <c r="E46" s="246">
        <f>SUM(E8:E45)</f>
        <v>975.3</v>
      </c>
      <c r="F46" s="246">
        <f>SUM(F8:F45)</f>
        <v>1361</v>
      </c>
      <c r="G46" s="247">
        <f t="shared" si="1"/>
        <v>0.07992815600410538</v>
      </c>
      <c r="H46" s="248"/>
    </row>
  </sheetData>
  <printOptions horizontalCentered="1" verticalCentered="1"/>
  <pageMargins left="0.25" right="0.4" top="0.25" bottom="0.25" header="0.25" footer="0.25"/>
  <pageSetup fitToHeight="1" fitToWidth="1" horizontalDpi="600" verticalDpi="600" orientation="landscape" scale="68" r:id="rId1"/>
</worksheet>
</file>

<file path=xl/worksheets/sheet8.xml><?xml version="1.0" encoding="utf-8"?>
<worksheet xmlns="http://schemas.openxmlformats.org/spreadsheetml/2006/main" xmlns:r="http://schemas.openxmlformats.org/officeDocument/2006/relationships">
  <sheetPr>
    <tabColor indexed="47"/>
    <pageSetUpPr fitToPage="1"/>
  </sheetPr>
  <dimension ref="B1:AP62"/>
  <sheetViews>
    <sheetView workbookViewId="0" topLeftCell="A1">
      <selection activeCell="O28" sqref="O28"/>
    </sheetView>
  </sheetViews>
  <sheetFormatPr defaultColWidth="9.140625" defaultRowHeight="12.75"/>
  <cols>
    <col min="1" max="1" width="9.140625" style="184" customWidth="1"/>
    <col min="2" max="2" width="18.28125" style="184" customWidth="1"/>
    <col min="3" max="3" width="7.421875" style="175" customWidth="1"/>
    <col min="4" max="4" width="7.421875" style="195" customWidth="1"/>
    <col min="5" max="5" width="0.9921875" style="184" customWidth="1"/>
    <col min="6" max="6" width="4.57421875" style="184" bestFit="1" customWidth="1"/>
    <col min="7" max="8" width="5.57421875" style="184" bestFit="1" customWidth="1"/>
    <col min="9" max="9" width="3.28125" style="184" bestFit="1" customWidth="1"/>
    <col min="10" max="10" width="0.9921875" style="184" customWidth="1"/>
    <col min="11" max="12" width="4.57421875" style="184" customWidth="1"/>
    <col min="13" max="13" width="0.5625" style="184" customWidth="1"/>
    <col min="14" max="14" width="5.57421875" style="184" bestFit="1" customWidth="1"/>
    <col min="15" max="15" width="4.57421875" style="184" bestFit="1" customWidth="1"/>
    <col min="16" max="16" width="0.5625" style="184" customWidth="1"/>
    <col min="17" max="17" width="6.140625" style="184" customWidth="1"/>
    <col min="18" max="18" width="5.57421875" style="184" bestFit="1" customWidth="1"/>
    <col min="19" max="19" width="0.5625" style="184" customWidth="1"/>
    <col min="20" max="20" width="3.28125" style="184" bestFit="1" customWidth="1"/>
    <col min="21" max="21" width="5.7109375" style="184" bestFit="1" customWidth="1"/>
    <col min="22" max="22" width="5.7109375" style="184" customWidth="1"/>
    <col min="23" max="23" width="0.5625" style="184" customWidth="1"/>
    <col min="24" max="24" width="5.7109375" style="184" customWidth="1"/>
    <col min="25" max="25" width="3.28125" style="184" bestFit="1" customWidth="1"/>
    <col min="26" max="26" width="5.00390625" style="184" customWidth="1"/>
    <col min="27" max="27" width="0.5625" style="184" customWidth="1"/>
    <col min="28" max="29" width="5.57421875" style="184" bestFit="1" customWidth="1"/>
    <col min="30" max="30" width="0.5625" style="184" customWidth="1"/>
    <col min="31" max="31" width="5.57421875" style="184" bestFit="1" customWidth="1"/>
    <col min="32" max="32" width="4.57421875" style="184" bestFit="1" customWidth="1"/>
    <col min="33" max="33" width="0.5625" style="184" customWidth="1"/>
    <col min="34" max="34" width="3.421875" style="184" bestFit="1" customWidth="1"/>
    <col min="35" max="35" width="7.28125" style="184" customWidth="1"/>
    <col min="36" max="36" width="4.7109375" style="184" customWidth="1"/>
    <col min="37" max="37" width="0.5625" style="184" customWidth="1"/>
    <col min="38" max="38" width="3.421875" style="184" customWidth="1"/>
    <col min="39" max="39" width="4.7109375" style="184" customWidth="1"/>
    <col min="40" max="40" width="0.5625" style="184" customWidth="1"/>
    <col min="41" max="42" width="4.7109375" style="184" customWidth="1"/>
    <col min="43" max="16384" width="9.140625" style="184" customWidth="1"/>
  </cols>
  <sheetData>
    <row r="1" spans="2:32" s="174" customFormat="1" ht="55.5" customHeight="1">
      <c r="B1" s="204" t="s">
        <v>307</v>
      </c>
      <c r="C1" s="175"/>
      <c r="D1" s="176"/>
      <c r="F1" s="177"/>
      <c r="G1" s="177"/>
      <c r="H1" s="177"/>
      <c r="I1" s="177"/>
      <c r="K1" s="177"/>
      <c r="L1" s="177"/>
      <c r="Y1" s="177"/>
      <c r="Z1" s="177"/>
      <c r="AB1" s="177"/>
      <c r="AC1" s="177"/>
      <c r="AE1" s="177"/>
      <c r="AF1" s="177"/>
    </row>
    <row r="2" spans="3:32" s="174" customFormat="1" ht="12.75" hidden="1">
      <c r="C2" s="175"/>
      <c r="D2" s="176"/>
      <c r="F2" s="177"/>
      <c r="G2" s="177"/>
      <c r="H2" s="177"/>
      <c r="I2" s="177"/>
      <c r="K2" s="177"/>
      <c r="L2" s="177"/>
      <c r="Y2" s="177"/>
      <c r="Z2" s="177"/>
      <c r="AB2" s="177"/>
      <c r="AC2" s="177"/>
      <c r="AE2" s="177"/>
      <c r="AF2" s="177"/>
    </row>
    <row r="3" spans="3:32" s="174" customFormat="1" ht="12.75" hidden="1">
      <c r="C3" s="175"/>
      <c r="D3" s="176"/>
      <c r="F3" s="177"/>
      <c r="G3" s="177"/>
      <c r="H3" s="177"/>
      <c r="I3" s="177"/>
      <c r="K3" s="177"/>
      <c r="L3" s="177"/>
      <c r="Y3" s="177"/>
      <c r="Z3" s="177"/>
      <c r="AB3" s="177"/>
      <c r="AC3" s="177"/>
      <c r="AE3" s="177"/>
      <c r="AF3" s="177"/>
    </row>
    <row r="4" spans="3:32" s="174" customFormat="1" ht="12.75" hidden="1">
      <c r="C4" s="175"/>
      <c r="D4" s="176"/>
      <c r="F4" s="177"/>
      <c r="G4" s="177"/>
      <c r="H4" s="177"/>
      <c r="I4" s="177"/>
      <c r="K4" s="177"/>
      <c r="L4" s="177"/>
      <c r="Y4" s="177"/>
      <c r="Z4" s="177"/>
      <c r="AB4" s="177"/>
      <c r="AC4" s="177"/>
      <c r="AE4" s="177"/>
      <c r="AF4" s="177"/>
    </row>
    <row r="5" spans="2:42" s="198" customFormat="1" ht="20.25" customHeight="1">
      <c r="B5" s="213">
        <v>1</v>
      </c>
      <c r="C5" s="214">
        <f>+B5+1</f>
        <v>2</v>
      </c>
      <c r="D5" s="214">
        <f>+C5+1</f>
        <v>3</v>
      </c>
      <c r="E5" s="199"/>
      <c r="F5" s="214">
        <f>+D5+1</f>
        <v>4</v>
      </c>
      <c r="G5" s="214">
        <f>+F5+1</f>
        <v>5</v>
      </c>
      <c r="H5" s="214">
        <f>+G5+1</f>
        <v>6</v>
      </c>
      <c r="I5" s="214">
        <f>+H5+1</f>
        <v>7</v>
      </c>
      <c r="J5" s="199"/>
      <c r="K5" s="214">
        <f>+I5+1</f>
        <v>8</v>
      </c>
      <c r="L5" s="214">
        <f>+K5+1</f>
        <v>9</v>
      </c>
      <c r="M5" s="199"/>
      <c r="N5" s="214">
        <f>+L5+1</f>
        <v>10</v>
      </c>
      <c r="O5" s="214">
        <f>+N5+1</f>
        <v>11</v>
      </c>
      <c r="P5" s="199"/>
      <c r="Q5" s="214">
        <f>+O5+1</f>
        <v>12</v>
      </c>
      <c r="R5" s="214">
        <f>+Q5+1</f>
        <v>13</v>
      </c>
      <c r="S5" s="199"/>
      <c r="T5" s="214">
        <f>+R5+1</f>
        <v>14</v>
      </c>
      <c r="U5" s="214">
        <f>+T5+1</f>
        <v>15</v>
      </c>
      <c r="V5" s="214">
        <f>+U5+1</f>
        <v>16</v>
      </c>
      <c r="W5" s="199"/>
      <c r="X5" s="214">
        <f>+V5+1</f>
        <v>17</v>
      </c>
      <c r="Y5" s="214">
        <f>+X5+1</f>
        <v>18</v>
      </c>
      <c r="Z5" s="214">
        <f>+Y5+1</f>
        <v>19</v>
      </c>
      <c r="AA5" s="199"/>
      <c r="AB5" s="214">
        <f>+Z5+1</f>
        <v>20</v>
      </c>
      <c r="AC5" s="214">
        <f>+AB5+1</f>
        <v>21</v>
      </c>
      <c r="AD5" s="199"/>
      <c r="AE5" s="214">
        <f>+AC5+1</f>
        <v>22</v>
      </c>
      <c r="AF5" s="214">
        <f>+AE5+1</f>
        <v>23</v>
      </c>
      <c r="AG5" s="199"/>
      <c r="AH5" s="214">
        <f>+AF5+1</f>
        <v>24</v>
      </c>
      <c r="AI5" s="214">
        <f>+AH5+1</f>
        <v>25</v>
      </c>
      <c r="AJ5" s="214">
        <f>+AI5+1</f>
        <v>26</v>
      </c>
      <c r="AK5" s="199"/>
      <c r="AL5" s="214">
        <f>+AJ5+1</f>
        <v>27</v>
      </c>
      <c r="AM5" s="214">
        <f>+AL5+1</f>
        <v>28</v>
      </c>
      <c r="AN5" s="199"/>
      <c r="AO5" s="214">
        <f>+AM5+1</f>
        <v>29</v>
      </c>
      <c r="AP5" s="214">
        <f>+AO5+1</f>
        <v>30</v>
      </c>
    </row>
    <row r="6" spans="2:42" ht="141" customHeight="1">
      <c r="B6" s="174" t="s">
        <v>1</v>
      </c>
      <c r="C6" s="178" t="s">
        <v>289</v>
      </c>
      <c r="D6" s="179" t="s">
        <v>290</v>
      </c>
      <c r="E6" s="180"/>
      <c r="F6" s="183" t="s">
        <v>281</v>
      </c>
      <c r="G6" s="182" t="s">
        <v>304</v>
      </c>
      <c r="H6" s="183" t="s">
        <v>106</v>
      </c>
      <c r="I6" s="182" t="s">
        <v>309</v>
      </c>
      <c r="J6" s="180"/>
      <c r="K6" s="182" t="s">
        <v>153</v>
      </c>
      <c r="L6" s="182" t="s">
        <v>293</v>
      </c>
      <c r="M6" s="180"/>
      <c r="N6" s="181" t="s">
        <v>241</v>
      </c>
      <c r="O6" s="182" t="s">
        <v>308</v>
      </c>
      <c r="P6" s="180"/>
      <c r="Q6" s="181" t="s">
        <v>280</v>
      </c>
      <c r="R6" s="181" t="s">
        <v>279</v>
      </c>
      <c r="S6" s="180"/>
      <c r="T6" s="183" t="s">
        <v>284</v>
      </c>
      <c r="U6" s="182" t="s">
        <v>285</v>
      </c>
      <c r="V6" s="183" t="s">
        <v>292</v>
      </c>
      <c r="W6" s="180"/>
      <c r="X6" s="183" t="s">
        <v>298</v>
      </c>
      <c r="Y6" s="183" t="s">
        <v>368</v>
      </c>
      <c r="Z6" s="183" t="s">
        <v>301</v>
      </c>
      <c r="AA6" s="180"/>
      <c r="AB6" s="183" t="s">
        <v>283</v>
      </c>
      <c r="AC6" s="183" t="s">
        <v>282</v>
      </c>
      <c r="AD6" s="180"/>
      <c r="AE6" s="183" t="s">
        <v>294</v>
      </c>
      <c r="AF6" s="183" t="s">
        <v>310</v>
      </c>
      <c r="AG6" s="180"/>
      <c r="AH6" s="182" t="s">
        <v>276</v>
      </c>
      <c r="AI6" s="182" t="s">
        <v>299</v>
      </c>
      <c r="AJ6" s="182" t="s">
        <v>138</v>
      </c>
      <c r="AK6" s="180"/>
      <c r="AL6" s="182" t="s">
        <v>205</v>
      </c>
      <c r="AM6" s="183" t="s">
        <v>286</v>
      </c>
      <c r="AN6" s="180"/>
      <c r="AO6" s="183" t="s">
        <v>306</v>
      </c>
      <c r="AP6" s="183" t="s">
        <v>297</v>
      </c>
    </row>
    <row r="7" spans="2:42" ht="3" customHeight="1">
      <c r="B7" s="180"/>
      <c r="C7" s="185"/>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row>
    <row r="8" spans="2:42" ht="15.75">
      <c r="B8" s="201" t="s">
        <v>5</v>
      </c>
      <c r="C8" s="186">
        <v>7</v>
      </c>
      <c r="D8" s="171">
        <v>1</v>
      </c>
      <c r="E8" s="173"/>
      <c r="F8" s="172"/>
      <c r="G8" s="172"/>
      <c r="H8" s="172" t="s">
        <v>93</v>
      </c>
      <c r="I8" s="172" t="s">
        <v>93</v>
      </c>
      <c r="J8" s="173"/>
      <c r="K8" s="172"/>
      <c r="L8" s="172"/>
      <c r="M8" s="173"/>
      <c r="N8" s="172">
        <v>1</v>
      </c>
      <c r="O8" s="171" t="s">
        <v>277</v>
      </c>
      <c r="P8" s="173"/>
      <c r="Q8" s="172"/>
      <c r="R8" s="172"/>
      <c r="S8" s="173"/>
      <c r="T8" s="172"/>
      <c r="U8" s="171" t="s">
        <v>277</v>
      </c>
      <c r="V8" s="172"/>
      <c r="W8" s="173"/>
      <c r="X8" s="172"/>
      <c r="Y8" s="172"/>
      <c r="Z8" s="172"/>
      <c r="AA8" s="173"/>
      <c r="AB8" s="172"/>
      <c r="AC8" s="172"/>
      <c r="AD8" s="173"/>
      <c r="AE8" s="172"/>
      <c r="AF8" s="172"/>
      <c r="AG8" s="173"/>
      <c r="AH8" s="172"/>
      <c r="AI8" s="172"/>
      <c r="AJ8" s="172"/>
      <c r="AK8" s="173"/>
      <c r="AL8" s="172"/>
      <c r="AM8" s="172"/>
      <c r="AN8" s="173"/>
      <c r="AO8" s="172"/>
      <c r="AP8" s="172"/>
    </row>
    <row r="9" spans="2:42" ht="22.5">
      <c r="B9" s="201" t="s">
        <v>29</v>
      </c>
      <c r="C9" s="186">
        <v>15</v>
      </c>
      <c r="D9" s="171">
        <v>1</v>
      </c>
      <c r="E9" s="173"/>
      <c r="F9" s="172"/>
      <c r="G9" s="172"/>
      <c r="H9" s="172"/>
      <c r="I9" s="172"/>
      <c r="J9" s="173"/>
      <c r="K9" s="172"/>
      <c r="L9" s="172"/>
      <c r="M9" s="173"/>
      <c r="N9" s="172">
        <v>1</v>
      </c>
      <c r="O9" s="171" t="s">
        <v>277</v>
      </c>
      <c r="P9" s="173"/>
      <c r="Q9" s="187" t="s">
        <v>278</v>
      </c>
      <c r="S9" s="173"/>
      <c r="T9" s="172" t="s">
        <v>93</v>
      </c>
      <c r="U9" s="172"/>
      <c r="V9" s="172"/>
      <c r="W9" s="173"/>
      <c r="X9" s="172"/>
      <c r="Y9" s="172"/>
      <c r="Z9" s="172"/>
      <c r="AA9" s="173"/>
      <c r="AB9" s="172"/>
      <c r="AC9" s="172"/>
      <c r="AD9" s="173"/>
      <c r="AE9" s="172"/>
      <c r="AF9" s="172"/>
      <c r="AG9" s="173"/>
      <c r="AH9" s="172"/>
      <c r="AI9" s="172"/>
      <c r="AJ9" s="172"/>
      <c r="AK9" s="173"/>
      <c r="AL9" s="172"/>
      <c r="AM9" s="172"/>
      <c r="AN9" s="173"/>
      <c r="AO9" s="172"/>
      <c r="AP9" s="172"/>
    </row>
    <row r="10" spans="2:42" ht="3" customHeight="1">
      <c r="B10" s="202"/>
      <c r="C10" s="185"/>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row>
    <row r="11" spans="2:42" ht="15.75">
      <c r="B11" s="201" t="s">
        <v>144</v>
      </c>
      <c r="C11" s="186">
        <v>50</v>
      </c>
      <c r="D11" s="171">
        <v>1</v>
      </c>
      <c r="E11" s="173"/>
      <c r="F11" s="172"/>
      <c r="G11" s="172"/>
      <c r="H11" s="172"/>
      <c r="I11" s="172"/>
      <c r="J11" s="173"/>
      <c r="K11" s="171" t="s">
        <v>277</v>
      </c>
      <c r="L11" s="172"/>
      <c r="M11" s="173"/>
      <c r="N11" s="172"/>
      <c r="O11" s="172"/>
      <c r="P11" s="173"/>
      <c r="Q11" s="172"/>
      <c r="R11" s="172">
        <v>1</v>
      </c>
      <c r="S11" s="173"/>
      <c r="T11" s="172"/>
      <c r="U11" s="172"/>
      <c r="V11" s="172"/>
      <c r="W11" s="173"/>
      <c r="X11" s="172"/>
      <c r="Y11" s="172"/>
      <c r="Z11" s="172"/>
      <c r="AA11" s="173"/>
      <c r="AB11" s="172"/>
      <c r="AC11" s="172"/>
      <c r="AD11" s="173"/>
      <c r="AE11" s="172"/>
      <c r="AF11" s="172"/>
      <c r="AG11" s="173"/>
      <c r="AH11" s="172"/>
      <c r="AI11" s="172"/>
      <c r="AJ11" s="172"/>
      <c r="AK11" s="173"/>
      <c r="AL11" s="172"/>
      <c r="AM11" s="172"/>
      <c r="AN11" s="173"/>
      <c r="AO11" s="172"/>
      <c r="AP11" s="172"/>
    </row>
    <row r="12" spans="2:42" ht="15.75">
      <c r="B12" s="201" t="s">
        <v>178</v>
      </c>
      <c r="C12" s="186">
        <v>20</v>
      </c>
      <c r="D12" s="171">
        <v>0.5</v>
      </c>
      <c r="E12" s="173"/>
      <c r="F12" s="172"/>
      <c r="G12" s="172"/>
      <c r="H12" s="172">
        <v>1</v>
      </c>
      <c r="I12" s="172"/>
      <c r="J12" s="173"/>
      <c r="K12" s="172"/>
      <c r="L12" s="171" t="s">
        <v>277</v>
      </c>
      <c r="M12" s="173"/>
      <c r="N12" s="172" t="s">
        <v>93</v>
      </c>
      <c r="O12" s="172"/>
      <c r="P12" s="173"/>
      <c r="Q12" s="172"/>
      <c r="R12" s="172"/>
      <c r="S12" s="173"/>
      <c r="T12" s="172"/>
      <c r="U12" s="172"/>
      <c r="V12" s="172"/>
      <c r="W12" s="173"/>
      <c r="X12" s="172"/>
      <c r="Y12" s="172"/>
      <c r="Z12" s="172"/>
      <c r="AA12" s="173"/>
      <c r="AB12" s="172"/>
      <c r="AC12" s="172" t="s">
        <v>93</v>
      </c>
      <c r="AD12" s="173"/>
      <c r="AE12" s="172"/>
      <c r="AF12" s="172"/>
      <c r="AG12" s="173"/>
      <c r="AH12" s="172"/>
      <c r="AI12" s="172"/>
      <c r="AJ12" s="172"/>
      <c r="AK12" s="173"/>
      <c r="AL12" s="172"/>
      <c r="AM12" s="187" t="s">
        <v>287</v>
      </c>
      <c r="AN12" s="173"/>
      <c r="AO12" s="172"/>
      <c r="AP12" s="172"/>
    </row>
    <row r="13" spans="2:42" ht="15.75">
      <c r="B13" s="201" t="s">
        <v>165</v>
      </c>
      <c r="C13" s="186">
        <v>80</v>
      </c>
      <c r="D13" s="188" t="s">
        <v>291</v>
      </c>
      <c r="E13" s="173"/>
      <c r="F13" s="172">
        <v>0.6</v>
      </c>
      <c r="G13" s="172"/>
      <c r="H13" s="172"/>
      <c r="I13" s="172"/>
      <c r="J13" s="173"/>
      <c r="K13" s="172"/>
      <c r="L13" s="172"/>
      <c r="M13" s="173"/>
      <c r="N13" s="172"/>
      <c r="O13" s="172"/>
      <c r="P13" s="173"/>
      <c r="Q13" s="172"/>
      <c r="R13" s="172"/>
      <c r="S13" s="173"/>
      <c r="T13" s="172"/>
      <c r="U13" s="172"/>
      <c r="V13" s="172"/>
      <c r="W13" s="173"/>
      <c r="X13" s="172"/>
      <c r="Y13" s="172"/>
      <c r="Z13" s="172"/>
      <c r="AA13" s="173"/>
      <c r="AB13" s="172"/>
      <c r="AC13" s="172"/>
      <c r="AD13" s="173"/>
      <c r="AE13" s="172"/>
      <c r="AF13" s="172">
        <v>0.4</v>
      </c>
      <c r="AG13" s="173"/>
      <c r="AH13" s="172"/>
      <c r="AI13" s="172"/>
      <c r="AJ13" s="172"/>
      <c r="AK13" s="173"/>
      <c r="AL13" s="172"/>
      <c r="AM13" s="172"/>
      <c r="AN13" s="173"/>
      <c r="AO13" s="172"/>
      <c r="AP13" s="172"/>
    </row>
    <row r="14" spans="2:42" ht="3" customHeight="1">
      <c r="B14" s="202"/>
      <c r="C14" s="185"/>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row>
    <row r="15" spans="2:42" ht="15.75">
      <c r="B15" s="201" t="s">
        <v>224</v>
      </c>
      <c r="C15" s="186">
        <v>75</v>
      </c>
      <c r="D15" s="188" t="s">
        <v>291</v>
      </c>
      <c r="E15" s="173"/>
      <c r="F15" s="172"/>
      <c r="G15" s="172"/>
      <c r="H15" s="172"/>
      <c r="I15" s="172"/>
      <c r="J15" s="173"/>
      <c r="K15" s="172"/>
      <c r="L15" s="172"/>
      <c r="M15" s="173"/>
      <c r="N15" s="172"/>
      <c r="O15" s="172"/>
      <c r="P15" s="173"/>
      <c r="Q15" s="172"/>
      <c r="R15" s="172"/>
      <c r="S15" s="173"/>
      <c r="T15" s="172"/>
      <c r="U15" s="172"/>
      <c r="V15" s="172"/>
      <c r="W15" s="173"/>
      <c r="X15" s="172"/>
      <c r="Y15" s="172"/>
      <c r="Z15" s="172"/>
      <c r="AA15" s="173"/>
      <c r="AB15" s="172"/>
      <c r="AC15" s="172"/>
      <c r="AD15" s="173"/>
      <c r="AE15" s="172">
        <v>1</v>
      </c>
      <c r="AF15" s="172" t="s">
        <v>93</v>
      </c>
      <c r="AG15" s="173"/>
      <c r="AH15" s="172"/>
      <c r="AI15" s="172"/>
      <c r="AJ15" s="172"/>
      <c r="AK15" s="173"/>
      <c r="AL15" s="172"/>
      <c r="AM15" s="172"/>
      <c r="AN15" s="173"/>
      <c r="AO15" s="172"/>
      <c r="AP15" s="172"/>
    </row>
    <row r="16" spans="2:42" ht="15.75">
      <c r="B16" s="201" t="s">
        <v>198</v>
      </c>
      <c r="C16" s="186">
        <v>85</v>
      </c>
      <c r="D16" s="188" t="s">
        <v>291</v>
      </c>
      <c r="E16" s="173"/>
      <c r="F16" s="172"/>
      <c r="G16" s="172"/>
      <c r="H16" s="172">
        <v>1</v>
      </c>
      <c r="I16" s="172"/>
      <c r="J16" s="173"/>
      <c r="K16" s="172"/>
      <c r="L16" s="172"/>
      <c r="M16" s="173"/>
      <c r="N16" s="172"/>
      <c r="O16" s="172"/>
      <c r="P16" s="173"/>
      <c r="Q16" s="172"/>
      <c r="R16" s="172"/>
      <c r="S16" s="173"/>
      <c r="T16" s="172"/>
      <c r="U16" s="172"/>
      <c r="V16" s="172"/>
      <c r="W16" s="173"/>
      <c r="X16" s="172"/>
      <c r="Y16" s="172"/>
      <c r="Z16" s="172"/>
      <c r="AA16" s="173"/>
      <c r="AB16" s="172"/>
      <c r="AC16" s="172"/>
      <c r="AD16" s="173"/>
      <c r="AE16" s="172"/>
      <c r="AF16" s="172"/>
      <c r="AG16" s="173"/>
      <c r="AH16" s="172"/>
      <c r="AI16" s="172"/>
      <c r="AJ16" s="172"/>
      <c r="AK16" s="173"/>
      <c r="AL16" s="172"/>
      <c r="AM16" s="172"/>
      <c r="AN16" s="173"/>
      <c r="AO16" s="172"/>
      <c r="AP16" s="172"/>
    </row>
    <row r="17" spans="2:42" ht="15.75">
      <c r="B17" s="201" t="s">
        <v>8</v>
      </c>
      <c r="C17" s="186">
        <v>15</v>
      </c>
      <c r="D17" s="171">
        <v>1</v>
      </c>
      <c r="E17" s="173"/>
      <c r="F17" s="172"/>
      <c r="G17" s="172"/>
      <c r="H17" s="172">
        <v>0.1</v>
      </c>
      <c r="I17" s="172"/>
      <c r="J17" s="173"/>
      <c r="K17" s="172"/>
      <c r="L17" s="172"/>
      <c r="M17" s="173"/>
      <c r="N17" s="172">
        <v>0.8</v>
      </c>
      <c r="O17" s="172"/>
      <c r="P17" s="173"/>
      <c r="Q17" s="172"/>
      <c r="R17" s="172">
        <v>0.1</v>
      </c>
      <c r="S17" s="173"/>
      <c r="T17" s="172"/>
      <c r="U17" s="172"/>
      <c r="V17" s="172"/>
      <c r="W17" s="173"/>
      <c r="X17" s="172"/>
      <c r="Y17" s="172"/>
      <c r="Z17" s="172"/>
      <c r="AA17" s="173"/>
      <c r="AB17" s="172"/>
      <c r="AC17" s="172"/>
      <c r="AD17" s="173"/>
      <c r="AE17" s="172"/>
      <c r="AF17" s="172"/>
      <c r="AG17" s="173"/>
      <c r="AH17" s="171" t="s">
        <v>277</v>
      </c>
      <c r="AI17" s="172"/>
      <c r="AJ17" s="172"/>
      <c r="AK17" s="173"/>
      <c r="AL17" s="172"/>
      <c r="AM17" s="172"/>
      <c r="AN17" s="173"/>
      <c r="AO17" s="172"/>
      <c r="AP17" s="172"/>
    </row>
    <row r="18" spans="2:42" ht="3" customHeight="1">
      <c r="B18" s="202"/>
      <c r="C18" s="185"/>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row>
    <row r="19" spans="2:42" ht="15.75">
      <c r="B19" s="201" t="s">
        <v>2</v>
      </c>
      <c r="C19" s="186">
        <v>62</v>
      </c>
      <c r="D19" s="171">
        <v>1</v>
      </c>
      <c r="E19" s="173"/>
      <c r="F19" s="172"/>
      <c r="G19" s="172"/>
      <c r="H19" s="172">
        <v>1</v>
      </c>
      <c r="I19" s="172"/>
      <c r="J19" s="173"/>
      <c r="K19" s="172"/>
      <c r="L19" s="172"/>
      <c r="M19" s="173"/>
      <c r="N19" s="172"/>
      <c r="O19" s="172"/>
      <c r="P19" s="173"/>
      <c r="Q19" s="172"/>
      <c r="R19" s="172"/>
      <c r="S19" s="173"/>
      <c r="T19" s="172"/>
      <c r="U19" s="172"/>
      <c r="V19" s="172"/>
      <c r="W19" s="173"/>
      <c r="X19" s="172"/>
      <c r="Y19" s="172"/>
      <c r="Z19" s="172"/>
      <c r="AA19" s="173"/>
      <c r="AB19" s="172"/>
      <c r="AC19" s="172"/>
      <c r="AD19" s="173"/>
      <c r="AE19" s="172"/>
      <c r="AF19" s="172"/>
      <c r="AG19" s="173"/>
      <c r="AH19" s="172"/>
      <c r="AI19" s="172"/>
      <c r="AJ19" s="172"/>
      <c r="AK19" s="173"/>
      <c r="AL19" s="171" t="s">
        <v>277</v>
      </c>
      <c r="AM19" s="172"/>
      <c r="AN19" s="173"/>
      <c r="AO19" s="172"/>
      <c r="AP19" s="172"/>
    </row>
    <row r="20" spans="2:42" ht="15.75">
      <c r="B20" s="201" t="s">
        <v>232</v>
      </c>
      <c r="C20" s="186">
        <v>10</v>
      </c>
      <c r="D20" s="188" t="s">
        <v>291</v>
      </c>
      <c r="E20" s="173"/>
      <c r="F20" s="172"/>
      <c r="G20" s="172"/>
      <c r="H20" s="172"/>
      <c r="I20" s="172"/>
      <c r="J20" s="173"/>
      <c r="K20" s="172"/>
      <c r="L20" s="172"/>
      <c r="M20" s="173"/>
      <c r="N20" s="172"/>
      <c r="O20" s="172"/>
      <c r="P20" s="173"/>
      <c r="Q20" s="172"/>
      <c r="R20" s="172"/>
      <c r="S20" s="173"/>
      <c r="T20" s="172"/>
      <c r="U20" s="172"/>
      <c r="V20" s="172">
        <v>1</v>
      </c>
      <c r="W20" s="173"/>
      <c r="X20" s="172"/>
      <c r="Y20" s="172"/>
      <c r="Z20" s="172"/>
      <c r="AA20" s="173"/>
      <c r="AB20" s="172"/>
      <c r="AC20" s="172"/>
      <c r="AD20" s="173"/>
      <c r="AE20" s="172"/>
      <c r="AF20" s="172"/>
      <c r="AG20" s="173"/>
      <c r="AH20" s="172"/>
      <c r="AI20" s="172"/>
      <c r="AJ20" s="172"/>
      <c r="AK20" s="173"/>
      <c r="AL20" s="172"/>
      <c r="AM20" s="172"/>
      <c r="AN20" s="173"/>
      <c r="AO20" s="172"/>
      <c r="AP20" s="172"/>
    </row>
    <row r="21" spans="2:42" ht="15.75">
      <c r="B21" s="201" t="s">
        <v>102</v>
      </c>
      <c r="C21" s="186">
        <v>40</v>
      </c>
      <c r="D21" s="171">
        <v>1</v>
      </c>
      <c r="E21" s="173"/>
      <c r="F21" s="172"/>
      <c r="G21" s="172"/>
      <c r="H21" s="172">
        <v>1</v>
      </c>
      <c r="I21" s="172"/>
      <c r="J21" s="173"/>
      <c r="K21" s="172"/>
      <c r="L21" s="171" t="s">
        <v>277</v>
      </c>
      <c r="M21" s="173"/>
      <c r="N21" s="172"/>
      <c r="O21" s="172"/>
      <c r="P21" s="173"/>
      <c r="Q21" s="172"/>
      <c r="R21" s="172"/>
      <c r="S21" s="173"/>
      <c r="T21" s="172"/>
      <c r="U21" s="172"/>
      <c r="V21" s="172"/>
      <c r="W21" s="173"/>
      <c r="X21" s="172"/>
      <c r="Y21" s="172"/>
      <c r="Z21" s="172"/>
      <c r="AA21" s="173"/>
      <c r="AB21" s="172"/>
      <c r="AC21" s="172"/>
      <c r="AD21" s="173"/>
      <c r="AE21" s="172"/>
      <c r="AF21" s="172"/>
      <c r="AG21" s="173"/>
      <c r="AH21" s="172"/>
      <c r="AI21" s="172"/>
      <c r="AJ21" s="172"/>
      <c r="AK21" s="173"/>
      <c r="AL21" s="172"/>
      <c r="AM21" s="172"/>
      <c r="AN21" s="173"/>
      <c r="AO21" s="172"/>
      <c r="AP21" s="172"/>
    </row>
    <row r="22" spans="2:42" ht="3" customHeight="1">
      <c r="B22" s="202"/>
      <c r="C22" s="185"/>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row>
    <row r="23" spans="2:42" ht="15.75">
      <c r="B23" s="203" t="s">
        <v>12</v>
      </c>
      <c r="C23" s="167">
        <v>83</v>
      </c>
      <c r="D23" s="171">
        <v>0.1</v>
      </c>
      <c r="E23" s="173"/>
      <c r="F23" s="172"/>
      <c r="G23" s="172"/>
      <c r="H23" s="172"/>
      <c r="I23" s="172"/>
      <c r="J23" s="173"/>
      <c r="K23" s="172"/>
      <c r="L23" s="171" t="s">
        <v>277</v>
      </c>
      <c r="M23" s="173"/>
      <c r="N23" s="172"/>
      <c r="O23" s="172"/>
      <c r="P23" s="173"/>
      <c r="Q23" s="172"/>
      <c r="R23" s="172"/>
      <c r="S23" s="173"/>
      <c r="T23" s="172"/>
      <c r="U23" s="172"/>
      <c r="V23" s="172"/>
      <c r="W23" s="173"/>
      <c r="X23" s="172"/>
      <c r="Y23" s="172"/>
      <c r="Z23" s="172"/>
      <c r="AA23" s="173"/>
      <c r="AB23" s="172">
        <v>1</v>
      </c>
      <c r="AC23" s="172"/>
      <c r="AD23" s="173"/>
      <c r="AE23" s="172"/>
      <c r="AF23" s="172"/>
      <c r="AG23" s="173"/>
      <c r="AH23" s="172"/>
      <c r="AI23" s="172"/>
      <c r="AJ23" s="172"/>
      <c r="AK23" s="173"/>
      <c r="AL23" s="172"/>
      <c r="AM23" s="172"/>
      <c r="AN23" s="173"/>
      <c r="AO23" s="172"/>
      <c r="AP23" s="172"/>
    </row>
    <row r="24" spans="2:42" ht="33.75">
      <c r="B24" s="201" t="s">
        <v>123</v>
      </c>
      <c r="C24" s="186">
        <v>80</v>
      </c>
      <c r="D24" s="191" t="s">
        <v>296</v>
      </c>
      <c r="E24" s="173"/>
      <c r="F24" s="172"/>
      <c r="G24" s="189"/>
      <c r="H24" s="205" t="s">
        <v>295</v>
      </c>
      <c r="I24" s="172"/>
      <c r="J24" s="173"/>
      <c r="K24" s="172"/>
      <c r="L24" s="172"/>
      <c r="M24" s="173"/>
      <c r="N24" s="172"/>
      <c r="O24" s="172"/>
      <c r="P24" s="173"/>
      <c r="Q24" s="172"/>
      <c r="R24" s="172"/>
      <c r="S24" s="173"/>
      <c r="T24" s="172"/>
      <c r="U24" s="172"/>
      <c r="V24" s="172"/>
      <c r="W24" s="173"/>
      <c r="X24" s="172"/>
      <c r="Y24" s="172"/>
      <c r="Z24" s="172"/>
      <c r="AA24" s="173"/>
      <c r="AB24" s="172"/>
      <c r="AC24" s="172"/>
      <c r="AD24" s="173"/>
      <c r="AE24" s="172">
        <v>0.8</v>
      </c>
      <c r="AF24" s="172"/>
      <c r="AG24" s="173"/>
      <c r="AH24" s="172"/>
      <c r="AI24" s="172"/>
      <c r="AJ24" s="172"/>
      <c r="AK24" s="173"/>
      <c r="AL24" s="172"/>
      <c r="AM24" s="172"/>
      <c r="AN24" s="173"/>
      <c r="AO24" s="172"/>
      <c r="AP24" s="172"/>
    </row>
    <row r="25" spans="2:42" ht="15.75">
      <c r="B25" s="201" t="s">
        <v>13</v>
      </c>
      <c r="C25" s="186">
        <v>50</v>
      </c>
      <c r="D25" s="188" t="s">
        <v>291</v>
      </c>
      <c r="E25" s="173"/>
      <c r="F25" s="172"/>
      <c r="G25" s="172"/>
      <c r="H25" s="172"/>
      <c r="I25" s="172"/>
      <c r="J25" s="173"/>
      <c r="K25" s="172"/>
      <c r="L25" s="172"/>
      <c r="M25" s="173"/>
      <c r="N25" s="172"/>
      <c r="O25" s="172"/>
      <c r="P25" s="173"/>
      <c r="Q25" s="172"/>
      <c r="R25" s="172"/>
      <c r="S25" s="173"/>
      <c r="T25" s="172"/>
      <c r="U25" s="172"/>
      <c r="V25" s="172"/>
      <c r="W25" s="173"/>
      <c r="X25" s="172"/>
      <c r="Y25" s="172"/>
      <c r="Z25" s="172"/>
      <c r="AA25" s="173"/>
      <c r="AB25" s="172">
        <v>1</v>
      </c>
      <c r="AC25" s="172"/>
      <c r="AD25" s="173"/>
      <c r="AE25" s="172"/>
      <c r="AF25" s="172"/>
      <c r="AG25" s="173"/>
      <c r="AH25" s="172"/>
      <c r="AI25" s="172"/>
      <c r="AJ25" s="172"/>
      <c r="AK25" s="173"/>
      <c r="AL25" s="172"/>
      <c r="AM25" s="172"/>
      <c r="AN25" s="173"/>
      <c r="AO25" s="172"/>
      <c r="AP25" s="172" t="s">
        <v>93</v>
      </c>
    </row>
    <row r="26" spans="2:42" ht="3" customHeight="1">
      <c r="B26" s="202"/>
      <c r="C26" s="185"/>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row>
    <row r="27" spans="2:42" ht="15.75">
      <c r="B27" s="201" t="s">
        <v>17</v>
      </c>
      <c r="C27" s="186">
        <v>32</v>
      </c>
      <c r="D27" s="171">
        <v>1</v>
      </c>
      <c r="E27" s="173"/>
      <c r="F27" s="172"/>
      <c r="G27" s="172"/>
      <c r="H27" s="172"/>
      <c r="I27" s="172"/>
      <c r="J27" s="173"/>
      <c r="K27" s="172"/>
      <c r="L27" s="172"/>
      <c r="M27" s="173"/>
      <c r="N27" s="172">
        <v>1</v>
      </c>
      <c r="O27" s="171" t="s">
        <v>277</v>
      </c>
      <c r="P27" s="173"/>
      <c r="Q27" s="172"/>
      <c r="R27" s="172"/>
      <c r="S27" s="173"/>
      <c r="T27" s="172"/>
      <c r="U27" s="172"/>
      <c r="V27" s="172"/>
      <c r="W27" s="173"/>
      <c r="X27" s="172"/>
      <c r="Y27" s="172"/>
      <c r="Z27" s="172"/>
      <c r="AA27" s="173"/>
      <c r="AB27" s="172"/>
      <c r="AC27" s="172"/>
      <c r="AD27" s="173"/>
      <c r="AE27" s="172"/>
      <c r="AF27" s="172"/>
      <c r="AG27" s="173"/>
      <c r="AH27" s="172"/>
      <c r="AI27" s="172"/>
      <c r="AJ27" s="172"/>
      <c r="AK27" s="173"/>
      <c r="AL27" s="172"/>
      <c r="AM27" s="172"/>
      <c r="AN27" s="173"/>
      <c r="AO27" s="172"/>
      <c r="AP27" s="172"/>
    </row>
    <row r="28" spans="2:42" ht="15.75">
      <c r="B28" s="201" t="s">
        <v>38</v>
      </c>
      <c r="C28" s="186">
        <v>25</v>
      </c>
      <c r="D28" s="171">
        <v>1</v>
      </c>
      <c r="E28" s="173"/>
      <c r="F28" s="172"/>
      <c r="G28" s="172"/>
      <c r="H28" s="172">
        <v>1</v>
      </c>
      <c r="I28" s="172"/>
      <c r="J28" s="173"/>
      <c r="K28" s="172"/>
      <c r="L28" s="171" t="s">
        <v>277</v>
      </c>
      <c r="M28" s="173"/>
      <c r="N28" s="172"/>
      <c r="O28" s="172"/>
      <c r="P28" s="173"/>
      <c r="Q28" s="172"/>
      <c r="R28" s="172"/>
      <c r="S28" s="173"/>
      <c r="T28" s="172"/>
      <c r="U28" s="172"/>
      <c r="V28" s="172"/>
      <c r="W28" s="173"/>
      <c r="X28" s="172"/>
      <c r="Y28" s="172"/>
      <c r="Z28" s="172"/>
      <c r="AA28" s="173"/>
      <c r="AB28" s="172"/>
      <c r="AC28" s="172"/>
      <c r="AD28" s="173"/>
      <c r="AE28" s="172"/>
      <c r="AF28" s="172"/>
      <c r="AG28" s="173"/>
      <c r="AH28" s="172"/>
      <c r="AI28" s="172"/>
      <c r="AJ28" s="172"/>
      <c r="AK28" s="173"/>
      <c r="AL28" s="172"/>
      <c r="AM28" s="172"/>
      <c r="AN28" s="173"/>
      <c r="AO28" s="172"/>
      <c r="AP28" s="172"/>
    </row>
    <row r="29" spans="2:42" ht="15.75">
      <c r="B29" s="201" t="s">
        <v>194</v>
      </c>
      <c r="C29" s="186">
        <v>30</v>
      </c>
      <c r="D29" s="190" t="s">
        <v>37</v>
      </c>
      <c r="E29" s="173"/>
      <c r="F29" s="172"/>
      <c r="G29" s="172"/>
      <c r="H29" s="172"/>
      <c r="I29" s="172"/>
      <c r="J29" s="173"/>
      <c r="K29" s="172"/>
      <c r="L29" s="172"/>
      <c r="M29" s="173"/>
      <c r="N29" s="172"/>
      <c r="O29" s="172"/>
      <c r="P29" s="173"/>
      <c r="Q29" s="172"/>
      <c r="R29" s="172"/>
      <c r="S29" s="173"/>
      <c r="T29" s="172"/>
      <c r="U29" s="172"/>
      <c r="V29" s="172"/>
      <c r="W29" s="173"/>
      <c r="X29" s="172"/>
      <c r="Y29" s="172"/>
      <c r="Z29" s="172"/>
      <c r="AA29" s="173"/>
      <c r="AB29" s="172"/>
      <c r="AC29" s="172"/>
      <c r="AD29" s="173"/>
      <c r="AE29" s="172"/>
      <c r="AF29" s="172"/>
      <c r="AG29" s="173"/>
      <c r="AH29" s="172"/>
      <c r="AI29" s="172"/>
      <c r="AJ29" s="172"/>
      <c r="AK29" s="173"/>
      <c r="AL29" s="172"/>
      <c r="AM29" s="172"/>
      <c r="AN29" s="173"/>
      <c r="AO29" s="172"/>
      <c r="AP29" s="172"/>
    </row>
    <row r="30" spans="2:42" ht="3" customHeight="1">
      <c r="B30" s="202"/>
      <c r="C30" s="185"/>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row>
    <row r="31" spans="2:42" ht="15.75">
      <c r="B31" s="201" t="s">
        <v>16</v>
      </c>
      <c r="C31" s="186">
        <v>6</v>
      </c>
      <c r="D31" s="171">
        <v>1</v>
      </c>
      <c r="E31" s="173"/>
      <c r="F31" s="172"/>
      <c r="G31" s="172"/>
      <c r="H31" s="172"/>
      <c r="I31" s="172"/>
      <c r="J31" s="173"/>
      <c r="K31" s="172"/>
      <c r="L31" s="172"/>
      <c r="M31" s="173"/>
      <c r="N31" s="172"/>
      <c r="O31" s="171" t="s">
        <v>277</v>
      </c>
      <c r="P31" s="173"/>
      <c r="Q31" s="172"/>
      <c r="R31" s="172"/>
      <c r="S31" s="173"/>
      <c r="T31" s="172"/>
      <c r="U31" s="172"/>
      <c r="V31" s="172"/>
      <c r="W31" s="173"/>
      <c r="X31" s="172"/>
      <c r="Y31" s="172"/>
      <c r="Z31" s="172"/>
      <c r="AA31" s="173"/>
      <c r="AB31" s="172"/>
      <c r="AC31" s="172">
        <v>1</v>
      </c>
      <c r="AD31" s="173"/>
      <c r="AE31" s="172"/>
      <c r="AF31" s="172"/>
      <c r="AG31" s="173"/>
      <c r="AH31" s="172"/>
      <c r="AI31" s="172"/>
      <c r="AJ31" s="172"/>
      <c r="AK31" s="173"/>
      <c r="AL31" s="172"/>
      <c r="AM31" s="172"/>
      <c r="AN31" s="173"/>
      <c r="AO31" s="172"/>
      <c r="AP31" s="172"/>
    </row>
    <row r="32" spans="2:42" ht="15.75">
      <c r="B32" s="201" t="s">
        <v>103</v>
      </c>
      <c r="C32" s="186">
        <v>32</v>
      </c>
      <c r="D32" s="188" t="s">
        <v>291</v>
      </c>
      <c r="E32" s="173"/>
      <c r="F32" s="172">
        <v>0.8</v>
      </c>
      <c r="G32" s="172"/>
      <c r="H32" s="172">
        <v>0.2</v>
      </c>
      <c r="I32" s="172"/>
      <c r="J32" s="173"/>
      <c r="K32" s="172"/>
      <c r="L32" s="172"/>
      <c r="M32" s="173"/>
      <c r="N32" s="172"/>
      <c r="O32" s="172"/>
      <c r="P32" s="173"/>
      <c r="Q32" s="172"/>
      <c r="R32" s="172"/>
      <c r="S32" s="173"/>
      <c r="T32" s="172"/>
      <c r="U32" s="172"/>
      <c r="V32" s="172"/>
      <c r="W32" s="173"/>
      <c r="X32" s="172"/>
      <c r="Y32" s="172"/>
      <c r="Z32" s="172"/>
      <c r="AA32" s="173"/>
      <c r="AB32" s="172"/>
      <c r="AC32" s="172"/>
      <c r="AD32" s="173"/>
      <c r="AE32" s="172"/>
      <c r="AF32" s="172"/>
      <c r="AG32" s="173"/>
      <c r="AH32" s="172"/>
      <c r="AI32" s="172"/>
      <c r="AJ32" s="172"/>
      <c r="AK32" s="173"/>
      <c r="AL32" s="172"/>
      <c r="AM32" s="172"/>
      <c r="AN32" s="173"/>
      <c r="AO32" s="172"/>
      <c r="AP32" s="172"/>
    </row>
    <row r="33" spans="2:42" ht="3" customHeight="1">
      <c r="B33" s="202"/>
      <c r="C33" s="185"/>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row>
    <row r="34" spans="2:42" ht="45">
      <c r="B34" s="201" t="s">
        <v>18</v>
      </c>
      <c r="C34" s="186">
        <v>35</v>
      </c>
      <c r="D34" s="171">
        <v>0.55</v>
      </c>
      <c r="E34" s="173"/>
      <c r="F34" s="172"/>
      <c r="G34" s="172"/>
      <c r="H34" s="172"/>
      <c r="I34" s="172"/>
      <c r="J34" s="173"/>
      <c r="K34" s="172"/>
      <c r="L34" s="172"/>
      <c r="M34" s="173"/>
      <c r="N34" s="172"/>
      <c r="O34" s="172"/>
      <c r="P34" s="173"/>
      <c r="Q34" s="172"/>
      <c r="R34" s="172"/>
      <c r="S34" s="173"/>
      <c r="T34" s="172"/>
      <c r="U34" s="172"/>
      <c r="V34" s="172"/>
      <c r="W34" s="173"/>
      <c r="X34" s="187" t="s">
        <v>300</v>
      </c>
      <c r="Y34" s="172"/>
      <c r="Z34" s="187" t="s">
        <v>302</v>
      </c>
      <c r="AA34" s="173"/>
      <c r="AB34" s="172"/>
      <c r="AC34" s="172"/>
      <c r="AD34" s="173"/>
      <c r="AE34" s="172"/>
      <c r="AF34" s="172"/>
      <c r="AG34" s="173"/>
      <c r="AH34" s="172"/>
      <c r="AI34" s="191" t="s">
        <v>303</v>
      </c>
      <c r="AJ34" s="172"/>
      <c r="AK34" s="173"/>
      <c r="AL34" s="172"/>
      <c r="AM34" s="172"/>
      <c r="AN34" s="173"/>
      <c r="AO34" s="172"/>
      <c r="AP34" s="172"/>
    </row>
    <row r="35" spans="2:42" ht="15.75">
      <c r="B35" s="201" t="s">
        <v>231</v>
      </c>
      <c r="C35" s="186">
        <v>10</v>
      </c>
      <c r="D35" s="171">
        <v>0.5</v>
      </c>
      <c r="E35" s="173"/>
      <c r="F35" s="172">
        <v>0.5</v>
      </c>
      <c r="G35" s="171" t="s">
        <v>277</v>
      </c>
      <c r="H35" s="172">
        <v>0.5</v>
      </c>
      <c r="I35" s="172"/>
      <c r="J35" s="173"/>
      <c r="K35" s="172"/>
      <c r="L35" s="172"/>
      <c r="M35" s="173"/>
      <c r="N35" s="172"/>
      <c r="O35" s="172"/>
      <c r="P35" s="173"/>
      <c r="Q35" s="172"/>
      <c r="R35" s="172"/>
      <c r="S35" s="173"/>
      <c r="T35" s="172"/>
      <c r="U35" s="172"/>
      <c r="V35" s="172"/>
      <c r="W35" s="173"/>
      <c r="X35" s="172"/>
      <c r="Y35" s="172"/>
      <c r="Z35" s="172"/>
      <c r="AA35" s="173"/>
      <c r="AB35" s="172"/>
      <c r="AC35" s="172"/>
      <c r="AD35" s="173"/>
      <c r="AE35" s="172"/>
      <c r="AF35" s="172"/>
      <c r="AG35" s="173"/>
      <c r="AH35" s="172"/>
      <c r="AI35" s="172"/>
      <c r="AJ35" s="172"/>
      <c r="AK35" s="173"/>
      <c r="AL35" s="172"/>
      <c r="AM35" s="172"/>
      <c r="AN35" s="173"/>
      <c r="AO35" s="172"/>
      <c r="AP35" s="172"/>
    </row>
    <row r="36" spans="2:42" ht="3" customHeight="1">
      <c r="B36" s="202"/>
      <c r="C36" s="185"/>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row>
    <row r="37" spans="2:42" ht="15.75">
      <c r="B37" s="201" t="s">
        <v>141</v>
      </c>
      <c r="C37" s="186">
        <v>7</v>
      </c>
      <c r="D37" s="192" t="s">
        <v>305</v>
      </c>
      <c r="E37" s="193"/>
      <c r="F37" s="194"/>
      <c r="G37" s="194"/>
      <c r="H37" s="194"/>
      <c r="I37" s="194"/>
      <c r="J37" s="193"/>
      <c r="K37" s="194"/>
      <c r="L37" s="194"/>
      <c r="M37" s="193"/>
      <c r="N37" s="194"/>
      <c r="O37" s="194"/>
      <c r="P37" s="193"/>
      <c r="Q37" s="194"/>
      <c r="R37" s="194"/>
      <c r="S37" s="193"/>
      <c r="T37" s="172"/>
      <c r="U37" s="172"/>
      <c r="V37" s="172"/>
      <c r="W37" s="193"/>
      <c r="X37" s="172"/>
      <c r="Y37" s="194"/>
      <c r="Z37" s="194"/>
      <c r="AA37" s="193"/>
      <c r="AB37" s="194"/>
      <c r="AC37" s="194"/>
      <c r="AD37" s="193"/>
      <c r="AE37" s="172">
        <v>1</v>
      </c>
      <c r="AF37" s="172"/>
      <c r="AG37" s="193"/>
      <c r="AH37" s="172"/>
      <c r="AI37" s="172"/>
      <c r="AJ37" s="172"/>
      <c r="AK37" s="193"/>
      <c r="AL37" s="172"/>
      <c r="AM37" s="172"/>
      <c r="AN37" s="193"/>
      <c r="AO37" s="172"/>
      <c r="AP37" s="172"/>
    </row>
    <row r="38" spans="2:42" ht="15.75">
      <c r="B38" s="201" t="s">
        <v>24</v>
      </c>
      <c r="C38" s="186">
        <v>17</v>
      </c>
      <c r="D38" s="171">
        <v>1</v>
      </c>
      <c r="E38" s="173"/>
      <c r="F38" s="172"/>
      <c r="G38" s="172"/>
      <c r="H38" s="172"/>
      <c r="I38" s="172"/>
      <c r="J38" s="173"/>
      <c r="K38" s="172"/>
      <c r="L38" s="172"/>
      <c r="M38" s="173"/>
      <c r="N38" s="172"/>
      <c r="O38" s="172"/>
      <c r="P38" s="173"/>
      <c r="Q38" s="172"/>
      <c r="R38" s="172">
        <v>0.66</v>
      </c>
      <c r="S38" s="173"/>
      <c r="T38" s="172"/>
      <c r="U38" s="172"/>
      <c r="V38" s="172"/>
      <c r="W38" s="173"/>
      <c r="X38" s="172"/>
      <c r="Y38" s="172"/>
      <c r="Z38" s="172"/>
      <c r="AA38" s="173"/>
      <c r="AB38" s="172"/>
      <c r="AC38" s="172"/>
      <c r="AD38" s="173"/>
      <c r="AE38" s="172"/>
      <c r="AF38" s="172"/>
      <c r="AG38" s="173"/>
      <c r="AH38" s="172"/>
      <c r="AI38" s="172"/>
      <c r="AJ38" s="171" t="s">
        <v>277</v>
      </c>
      <c r="AK38" s="173"/>
      <c r="AL38" s="172"/>
      <c r="AM38" s="172"/>
      <c r="AN38" s="173"/>
      <c r="AO38" s="172">
        <v>0.34</v>
      </c>
      <c r="AP38" s="172" t="s">
        <v>93</v>
      </c>
    </row>
    <row r="39" spans="2:42" ht="15.75">
      <c r="B39" s="201" t="s">
        <v>157</v>
      </c>
      <c r="C39" s="186">
        <v>2</v>
      </c>
      <c r="D39" s="171">
        <v>1</v>
      </c>
      <c r="E39" s="173"/>
      <c r="F39" s="172"/>
      <c r="G39" s="172"/>
      <c r="H39" s="172">
        <v>1</v>
      </c>
      <c r="I39" s="172"/>
      <c r="J39" s="173"/>
      <c r="K39" s="171" t="s">
        <v>277</v>
      </c>
      <c r="L39" s="172"/>
      <c r="M39" s="173"/>
      <c r="N39" s="172"/>
      <c r="O39" s="172"/>
      <c r="P39" s="173"/>
      <c r="Q39" s="172"/>
      <c r="R39" s="172"/>
      <c r="S39" s="173"/>
      <c r="T39" s="172"/>
      <c r="U39" s="172"/>
      <c r="V39" s="172"/>
      <c r="W39" s="173"/>
      <c r="X39" s="172"/>
      <c r="Y39" s="172"/>
      <c r="Z39" s="172"/>
      <c r="AA39" s="173"/>
      <c r="AB39" s="172"/>
      <c r="AC39" s="172"/>
      <c r="AD39" s="173"/>
      <c r="AE39" s="172"/>
      <c r="AF39" s="172"/>
      <c r="AG39" s="173"/>
      <c r="AH39" s="172"/>
      <c r="AI39" s="172"/>
      <c r="AJ39" s="172"/>
      <c r="AK39" s="173"/>
      <c r="AL39" s="172"/>
      <c r="AM39" s="172"/>
      <c r="AN39" s="173"/>
      <c r="AO39" s="172"/>
      <c r="AP39" s="172"/>
    </row>
    <row r="40" spans="2:42" ht="3" customHeight="1">
      <c r="B40" s="202"/>
      <c r="C40" s="185"/>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row>
    <row r="41" spans="2:42" ht="31.5">
      <c r="B41" s="201" t="s">
        <v>121</v>
      </c>
      <c r="C41" s="186">
        <v>10</v>
      </c>
      <c r="D41" s="188" t="s">
        <v>291</v>
      </c>
      <c r="E41" s="173"/>
      <c r="F41" s="172"/>
      <c r="G41" s="172"/>
      <c r="H41" s="172">
        <v>1</v>
      </c>
      <c r="I41" s="172"/>
      <c r="J41" s="173"/>
      <c r="K41" s="172"/>
      <c r="L41" s="172"/>
      <c r="M41" s="173"/>
      <c r="N41" s="172"/>
      <c r="O41" s="172"/>
      <c r="P41" s="173"/>
      <c r="Q41" s="172"/>
      <c r="R41" s="172"/>
      <c r="S41" s="173"/>
      <c r="T41" s="172"/>
      <c r="U41" s="172"/>
      <c r="V41" s="172"/>
      <c r="W41" s="173"/>
      <c r="X41" s="172"/>
      <c r="Y41" s="172"/>
      <c r="Z41" s="172"/>
      <c r="AA41" s="173"/>
      <c r="AB41" s="172"/>
      <c r="AC41" s="172"/>
      <c r="AD41" s="173"/>
      <c r="AE41" s="172"/>
      <c r="AF41" s="172"/>
      <c r="AG41" s="173"/>
      <c r="AH41" s="172"/>
      <c r="AI41" s="172"/>
      <c r="AJ41" s="172"/>
      <c r="AK41" s="173"/>
      <c r="AL41" s="172"/>
      <c r="AM41" s="172"/>
      <c r="AN41" s="173"/>
      <c r="AO41" s="172"/>
      <c r="AP41" s="172"/>
    </row>
    <row r="42" spans="2:42" ht="15.75">
      <c r="B42" s="201" t="s">
        <v>245</v>
      </c>
      <c r="C42" s="186">
        <v>250</v>
      </c>
      <c r="D42" s="171">
        <v>0.25</v>
      </c>
      <c r="E42" s="173"/>
      <c r="F42" s="172">
        <v>0.1</v>
      </c>
      <c r="G42" s="172"/>
      <c r="H42" s="172">
        <v>0.2</v>
      </c>
      <c r="I42" s="172"/>
      <c r="J42" s="173"/>
      <c r="K42" s="171" t="s">
        <v>277</v>
      </c>
      <c r="L42" s="172"/>
      <c r="M42" s="173"/>
      <c r="N42" s="172">
        <v>0.25</v>
      </c>
      <c r="O42" s="172"/>
      <c r="P42" s="173"/>
      <c r="Q42" s="172"/>
      <c r="R42" s="172"/>
      <c r="S42" s="173"/>
      <c r="T42" s="172"/>
      <c r="U42" s="171" t="s">
        <v>277</v>
      </c>
      <c r="V42" s="172"/>
      <c r="W42" s="173"/>
      <c r="X42" s="172"/>
      <c r="Y42" s="172"/>
      <c r="Z42" s="172"/>
      <c r="AA42" s="173"/>
      <c r="AB42" s="172"/>
      <c r="AC42" s="172">
        <v>0.05</v>
      </c>
      <c r="AD42" s="173"/>
      <c r="AE42" s="172">
        <v>0.1</v>
      </c>
      <c r="AF42" s="172"/>
      <c r="AG42" s="173"/>
      <c r="AH42" s="172"/>
      <c r="AI42" s="172"/>
      <c r="AJ42" s="172"/>
      <c r="AK42" s="173"/>
      <c r="AL42" s="172"/>
      <c r="AM42" s="172"/>
      <c r="AN42" s="173"/>
      <c r="AO42" s="172"/>
      <c r="AP42" s="172"/>
    </row>
    <row r="43" spans="2:42" ht="15.75">
      <c r="B43" s="201" t="s">
        <v>159</v>
      </c>
      <c r="C43" s="186">
        <v>233</v>
      </c>
      <c r="D43" s="171">
        <v>0.9</v>
      </c>
      <c r="E43" s="173"/>
      <c r="F43" s="172"/>
      <c r="G43" s="172"/>
      <c r="H43" s="172">
        <v>1</v>
      </c>
      <c r="I43" s="172"/>
      <c r="J43" s="173"/>
      <c r="K43" s="171" t="s">
        <v>277</v>
      </c>
      <c r="L43" s="172"/>
      <c r="M43" s="173"/>
      <c r="N43" s="172"/>
      <c r="O43" s="172"/>
      <c r="P43" s="173"/>
      <c r="Q43" s="172"/>
      <c r="R43" s="172"/>
      <c r="S43" s="173"/>
      <c r="T43" s="172"/>
      <c r="U43" s="172"/>
      <c r="V43" s="172"/>
      <c r="W43" s="173"/>
      <c r="X43" s="172"/>
      <c r="Y43" s="172"/>
      <c r="Z43" s="172"/>
      <c r="AA43" s="173"/>
      <c r="AB43" s="172"/>
      <c r="AC43" s="172"/>
      <c r="AD43" s="173"/>
      <c r="AE43" s="172"/>
      <c r="AF43" s="172"/>
      <c r="AG43" s="173"/>
      <c r="AH43" s="172"/>
      <c r="AI43" s="172"/>
      <c r="AJ43" s="172"/>
      <c r="AK43" s="173"/>
      <c r="AL43" s="172"/>
      <c r="AM43" s="172"/>
      <c r="AN43" s="173"/>
      <c r="AO43" s="172"/>
      <c r="AP43" s="172"/>
    </row>
    <row r="44" spans="6:32" ht="12.75">
      <c r="F44" s="196"/>
      <c r="G44" s="196"/>
      <c r="H44" s="196"/>
      <c r="I44" s="196"/>
      <c r="K44" s="196"/>
      <c r="L44" s="196"/>
      <c r="Y44" s="196"/>
      <c r="Z44" s="196"/>
      <c r="AB44" s="196"/>
      <c r="AC44" s="196"/>
      <c r="AE44" s="196"/>
      <c r="AF44" s="196"/>
    </row>
    <row r="45" spans="6:32" ht="12.75">
      <c r="F45" s="196"/>
      <c r="G45" s="196"/>
      <c r="H45" s="196"/>
      <c r="I45" s="196"/>
      <c r="K45" s="196"/>
      <c r="L45" s="196"/>
      <c r="Y45" s="196"/>
      <c r="Z45" s="196"/>
      <c r="AB45" s="196"/>
      <c r="AC45" s="196"/>
      <c r="AE45" s="196"/>
      <c r="AF45" s="196"/>
    </row>
    <row r="46" spans="6:32" ht="12.75">
      <c r="F46" s="196"/>
      <c r="G46" s="196"/>
      <c r="H46" s="196"/>
      <c r="I46" s="196"/>
      <c r="K46" s="196"/>
      <c r="L46" s="196"/>
      <c r="Y46" s="196"/>
      <c r="Z46" s="196"/>
      <c r="AB46" s="196"/>
      <c r="AC46" s="196"/>
      <c r="AE46" s="196"/>
      <c r="AF46" s="196"/>
    </row>
    <row r="47" spans="6:32" ht="12.75">
      <c r="F47" s="196"/>
      <c r="G47" s="196"/>
      <c r="H47" s="196"/>
      <c r="I47" s="196"/>
      <c r="K47" s="196"/>
      <c r="L47" s="196"/>
      <c r="Y47" s="196"/>
      <c r="Z47" s="196"/>
      <c r="AB47" s="196"/>
      <c r="AC47" s="196"/>
      <c r="AE47" s="196"/>
      <c r="AF47" s="196"/>
    </row>
    <row r="48" spans="6:32" ht="12.75">
      <c r="F48" s="196"/>
      <c r="G48" s="196"/>
      <c r="H48" s="196"/>
      <c r="I48" s="196"/>
      <c r="K48" s="196"/>
      <c r="L48" s="196"/>
      <c r="Y48" s="196"/>
      <c r="Z48" s="196"/>
      <c r="AB48" s="196"/>
      <c r="AC48" s="196"/>
      <c r="AE48" s="196"/>
      <c r="AF48" s="196"/>
    </row>
    <row r="49" spans="6:32" ht="12.75">
      <c r="F49" s="196"/>
      <c r="G49" s="196"/>
      <c r="H49" s="196"/>
      <c r="I49" s="196"/>
      <c r="K49" s="196"/>
      <c r="L49" s="196"/>
      <c r="Y49" s="196"/>
      <c r="Z49" s="196"/>
      <c r="AB49" s="196"/>
      <c r="AC49" s="196"/>
      <c r="AE49" s="196"/>
      <c r="AF49" s="196"/>
    </row>
    <row r="50" spans="6:32" ht="12.75">
      <c r="F50" s="196"/>
      <c r="G50" s="196"/>
      <c r="H50" s="196"/>
      <c r="I50" s="196"/>
      <c r="K50" s="196"/>
      <c r="L50" s="196"/>
      <c r="Y50" s="196"/>
      <c r="Z50" s="196"/>
      <c r="AB50" s="196"/>
      <c r="AC50" s="196"/>
      <c r="AE50" s="196"/>
      <c r="AF50" s="196"/>
    </row>
    <row r="51" spans="6:32" ht="12.75">
      <c r="F51" s="196"/>
      <c r="G51" s="196"/>
      <c r="H51" s="196"/>
      <c r="I51" s="196"/>
      <c r="K51" s="196"/>
      <c r="L51" s="196"/>
      <c r="Y51" s="196"/>
      <c r="Z51" s="196"/>
      <c r="AB51" s="196"/>
      <c r="AC51" s="196"/>
      <c r="AE51" s="196"/>
      <c r="AF51" s="196"/>
    </row>
    <row r="52" spans="6:32" ht="12.75">
      <c r="F52" s="196"/>
      <c r="G52" s="196"/>
      <c r="H52" s="196"/>
      <c r="I52" s="196"/>
      <c r="K52" s="196"/>
      <c r="L52" s="196"/>
      <c r="Y52" s="196"/>
      <c r="Z52" s="196"/>
      <c r="AB52" s="196"/>
      <c r="AC52" s="196"/>
      <c r="AE52" s="196"/>
      <c r="AF52" s="196"/>
    </row>
    <row r="53" spans="6:32" ht="12.75">
      <c r="F53" s="196"/>
      <c r="G53" s="196"/>
      <c r="H53" s="196"/>
      <c r="I53" s="196"/>
      <c r="K53" s="196"/>
      <c r="L53" s="196"/>
      <c r="Y53" s="196"/>
      <c r="Z53" s="196"/>
      <c r="AB53" s="196"/>
      <c r="AC53" s="196"/>
      <c r="AE53" s="196"/>
      <c r="AF53" s="196"/>
    </row>
    <row r="54" spans="6:32" ht="12.75">
      <c r="F54" s="196"/>
      <c r="G54" s="196"/>
      <c r="H54" s="196"/>
      <c r="I54" s="196"/>
      <c r="K54" s="196"/>
      <c r="L54" s="196"/>
      <c r="Y54" s="196"/>
      <c r="Z54" s="196"/>
      <c r="AB54" s="196"/>
      <c r="AC54" s="196"/>
      <c r="AE54" s="196"/>
      <c r="AF54" s="196"/>
    </row>
    <row r="55" spans="6:32" ht="12.75">
      <c r="F55" s="196"/>
      <c r="G55" s="196"/>
      <c r="H55" s="196"/>
      <c r="I55" s="196"/>
      <c r="K55" s="196"/>
      <c r="L55" s="196"/>
      <c r="Y55" s="196"/>
      <c r="Z55" s="196"/>
      <c r="AB55" s="196"/>
      <c r="AC55" s="196"/>
      <c r="AE55" s="196"/>
      <c r="AF55" s="196"/>
    </row>
    <row r="56" spans="6:32" ht="12.75">
      <c r="F56" s="196"/>
      <c r="G56" s="196"/>
      <c r="H56" s="196"/>
      <c r="I56" s="196"/>
      <c r="K56" s="196"/>
      <c r="L56" s="196"/>
      <c r="Y56" s="196"/>
      <c r="Z56" s="196"/>
      <c r="AB56" s="196"/>
      <c r="AC56" s="196"/>
      <c r="AE56" s="196"/>
      <c r="AF56" s="196"/>
    </row>
    <row r="57" spans="6:32" ht="12.75">
      <c r="F57" s="196"/>
      <c r="G57" s="196"/>
      <c r="H57" s="196"/>
      <c r="I57" s="196"/>
      <c r="K57" s="196"/>
      <c r="L57" s="196"/>
      <c r="Y57" s="196"/>
      <c r="Z57" s="196"/>
      <c r="AB57" s="196"/>
      <c r="AC57" s="196"/>
      <c r="AE57" s="196"/>
      <c r="AF57" s="196"/>
    </row>
    <row r="58" spans="6:32" ht="12.75">
      <c r="F58" s="196"/>
      <c r="G58" s="196"/>
      <c r="H58" s="196"/>
      <c r="I58" s="196"/>
      <c r="K58" s="196"/>
      <c r="L58" s="196"/>
      <c r="Y58" s="196"/>
      <c r="Z58" s="196"/>
      <c r="AB58" s="196"/>
      <c r="AC58" s="196"/>
      <c r="AE58" s="196"/>
      <c r="AF58" s="196"/>
    </row>
    <row r="59" spans="6:32" ht="12.75">
      <c r="F59" s="196"/>
      <c r="G59" s="196"/>
      <c r="H59" s="196"/>
      <c r="I59" s="196"/>
      <c r="K59" s="196"/>
      <c r="L59" s="196"/>
      <c r="Y59" s="196"/>
      <c r="Z59" s="196"/>
      <c r="AB59" s="196"/>
      <c r="AC59" s="196"/>
      <c r="AE59" s="196"/>
      <c r="AF59" s="196"/>
    </row>
    <row r="60" spans="6:32" ht="12.75">
      <c r="F60" s="196"/>
      <c r="G60" s="196"/>
      <c r="H60" s="196"/>
      <c r="I60" s="196"/>
      <c r="K60" s="196"/>
      <c r="L60" s="196"/>
      <c r="Y60" s="196"/>
      <c r="Z60" s="196"/>
      <c r="AB60" s="196"/>
      <c r="AC60" s="196"/>
      <c r="AE60" s="196"/>
      <c r="AF60" s="196"/>
    </row>
    <row r="61" spans="6:32" ht="12.75">
      <c r="F61" s="196"/>
      <c r="G61" s="196"/>
      <c r="H61" s="196"/>
      <c r="I61" s="196"/>
      <c r="K61" s="196"/>
      <c r="L61" s="196"/>
      <c r="Y61" s="196"/>
      <c r="Z61" s="196"/>
      <c r="AB61" s="196"/>
      <c r="AC61" s="196"/>
      <c r="AE61" s="196"/>
      <c r="AF61" s="196"/>
    </row>
    <row r="62" spans="6:32" ht="12.75">
      <c r="F62" s="196"/>
      <c r="G62" s="196"/>
      <c r="H62" s="196"/>
      <c r="I62" s="196"/>
      <c r="K62" s="196"/>
      <c r="L62" s="196"/>
      <c r="Y62" s="196"/>
      <c r="Z62" s="196"/>
      <c r="AB62" s="196"/>
      <c r="AC62" s="196"/>
      <c r="AE62" s="196"/>
      <c r="AF62" s="196"/>
    </row>
  </sheetData>
  <printOptions horizontalCentered="1" verticalCentered="1"/>
  <pageMargins left="0.25" right="0.4" top="0.25" bottom="0.25" header="0.25" footer="0.25"/>
  <pageSetup fitToHeight="1" fitToWidth="1" horizontalDpi="600" verticalDpi="600" orientation="landscape" scale="77" r:id="rId1"/>
</worksheet>
</file>

<file path=xl/worksheets/sheet9.xml><?xml version="1.0" encoding="utf-8"?>
<worksheet xmlns="http://schemas.openxmlformats.org/spreadsheetml/2006/main" xmlns:r="http://schemas.openxmlformats.org/officeDocument/2006/relationships">
  <sheetPr>
    <tabColor indexed="49"/>
  </sheetPr>
  <dimension ref="B3:H12"/>
  <sheetViews>
    <sheetView workbookViewId="0" topLeftCell="A1">
      <selection activeCell="C8" sqref="C8"/>
    </sheetView>
  </sheetViews>
  <sheetFormatPr defaultColWidth="9.140625" defaultRowHeight="12.75"/>
  <cols>
    <col min="2" max="2" width="12.8515625" style="0" customWidth="1"/>
    <col min="5" max="5" width="4.28125" style="0" customWidth="1"/>
    <col min="6" max="6" width="14.7109375" style="0" customWidth="1"/>
  </cols>
  <sheetData>
    <row r="3" spans="6:7" ht="12.75">
      <c r="F3" s="241" t="s">
        <v>373</v>
      </c>
      <c r="G3" s="243">
        <f>5617.6+10367.29+51.54</f>
        <v>16036.430000000002</v>
      </c>
    </row>
    <row r="5" spans="2:6" ht="12.75">
      <c r="B5" t="s">
        <v>374</v>
      </c>
      <c r="F5" s="241" t="s">
        <v>376</v>
      </c>
    </row>
    <row r="6" spans="2:8" ht="12.75">
      <c r="B6" t="s">
        <v>0</v>
      </c>
      <c r="C6" s="243">
        <v>33124.35</v>
      </c>
      <c r="D6" s="242">
        <f>+C6/C$11</f>
        <v>0.44466667400520915</v>
      </c>
      <c r="E6" s="241"/>
      <c r="F6" s="241" t="s">
        <v>373</v>
      </c>
      <c r="G6" s="243">
        <f>5617.6+10367.29+51.54</f>
        <v>16036.430000000002</v>
      </c>
      <c r="H6" s="242">
        <f>+G6/G$11</f>
        <v>0.484128141382397</v>
      </c>
    </row>
    <row r="7" spans="2:8" ht="12.75">
      <c r="B7" t="s">
        <v>371</v>
      </c>
      <c r="C7" s="243">
        <f>21906.11</f>
        <v>21906.11</v>
      </c>
      <c r="D7" s="242">
        <f>+C7/C$11</f>
        <v>0.29407119155824196</v>
      </c>
      <c r="E7" s="241"/>
      <c r="F7" s="241" t="s">
        <v>372</v>
      </c>
      <c r="G7" s="243">
        <f>930.48+1455.51+8314.32</f>
        <v>10700.31</v>
      </c>
      <c r="H7" s="242">
        <f>+G7/G$11</f>
        <v>0.32303456520656254</v>
      </c>
    </row>
    <row r="8" spans="2:8" ht="12.75">
      <c r="B8" t="s">
        <v>369</v>
      </c>
      <c r="C8" s="243">
        <v>10798.72</v>
      </c>
      <c r="D8" s="242">
        <f>+C8/C$11</f>
        <v>0.14496377758094972</v>
      </c>
      <c r="E8" s="241"/>
      <c r="F8" s="241" t="s">
        <v>375</v>
      </c>
      <c r="G8" s="243">
        <v>6387.61</v>
      </c>
      <c r="H8" s="242">
        <f>+G8/G$11</f>
        <v>0.19283729341104053</v>
      </c>
    </row>
    <row r="9" spans="2:8" ht="12.75">
      <c r="B9" t="s">
        <v>245</v>
      </c>
      <c r="C9" s="243">
        <v>8049.12</v>
      </c>
      <c r="D9" s="242">
        <f>+C9/C$11</f>
        <v>0.10805269896824568</v>
      </c>
      <c r="E9" s="241"/>
      <c r="F9" s="241"/>
      <c r="G9" s="243"/>
      <c r="H9" s="242"/>
    </row>
    <row r="10" spans="2:8" ht="12.75">
      <c r="B10" t="s">
        <v>370</v>
      </c>
      <c r="C10" s="243">
        <v>614.24</v>
      </c>
      <c r="D10" s="242">
        <f>+C10/C$11</f>
        <v>0.008245657887353553</v>
      </c>
      <c r="E10" s="241"/>
      <c r="F10" s="241"/>
      <c r="G10" s="243"/>
      <c r="H10" s="242"/>
    </row>
    <row r="11" spans="2:8" ht="12.75">
      <c r="B11" t="s">
        <v>377</v>
      </c>
      <c r="C11" s="243">
        <f>SUM(C6:C10)</f>
        <v>74492.54</v>
      </c>
      <c r="D11" s="241"/>
      <c r="E11" s="241"/>
      <c r="F11" s="241"/>
      <c r="G11" s="243">
        <f>SUM(G6:G10)</f>
        <v>33124.35</v>
      </c>
      <c r="H11" s="241"/>
    </row>
    <row r="12" spans="3:6" ht="12.75">
      <c r="C12" s="241"/>
      <c r="D12" s="241"/>
      <c r="E12" s="241"/>
      <c r="F12" s="241"/>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Marion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dc:creator>
  <cp:keywords/>
  <dc:description/>
  <cp:lastModifiedBy>Don Newell</cp:lastModifiedBy>
  <cp:lastPrinted>2013-12-11T16:44:40Z</cp:lastPrinted>
  <dcterms:created xsi:type="dcterms:W3CDTF">2011-10-26T21:34:57Z</dcterms:created>
  <dcterms:modified xsi:type="dcterms:W3CDTF">2013-12-17T21:30:58Z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MigrationSourceU">
    <vt:lpwstr>http://www.co.marion.or.us/nr/rdonlyres/d2bbe8ad-56c5-4e65-a04d-7c784c8a5d11/53349/2013cswkshpsurveyresultsrosters.xls</vt:lpwstr>
  </property>
  <property fmtid="{D5CDD505-2E9C-101B-9397-08002B2CF9AE}" pid="4" name="display_urn:schemas-microsoft-com:office:office#Edit">
    <vt:lpwstr>mariondmz\mlafrance</vt:lpwstr>
  </property>
  <property fmtid="{D5CDD505-2E9C-101B-9397-08002B2CF9AE}" pid="5" name="display_urn:schemas-microsoft-com:office:office#Auth">
    <vt:lpwstr>mariondmz\mlafrance</vt:lpwstr>
  </property>
</Properties>
</file>