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drawings/drawing3.xml" ContentType="application/vnd.openxmlformats-officedocument.drawingml.chartshapes+xml"/>
  <Override PartName="/xl/workbook.xml" ContentType="application/vnd.openxmlformats-officedocument.spreadsheetml.sheet.main+xml"/>
  <Override PartName="/xl/worksheets/sheet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/chart9.xml" ContentType="application/vnd.openxmlformats-officedocument.drawingml.chart+xml"/>
  <Override PartName="/xl/charts/chart8.xml" ContentType="application/vnd.openxmlformats-officedocument.drawingml.chart+xml"/>
  <Override PartName="/xl/charts/chart7.xml" ContentType="application/vnd.openxmlformats-officedocument.drawingml.chart+xml"/>
  <Override PartName="/xl/charts/chart6.xml" ContentType="application/vnd.openxmlformats-officedocument.drawingml.char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charts/chart3.xml" ContentType="application/vnd.openxmlformats-officedocument.drawingml.char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ctrlProps/ctrlProp2.xml" ContentType="application/vnd.ms-excel.controlproperties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20" yWindow="96" windowWidth="9432" windowHeight="5472"/>
  </bookViews>
  <sheets>
    <sheet name="Entry Screen" sheetId="1" r:id="rId1"/>
    <sheet name="About - Instructions" sheetId="14" r:id="rId2"/>
    <sheet name="Distress Table" sheetId="2" r:id="rId3"/>
    <sheet name="Correction Table" sheetId="3" r:id="rId4"/>
    <sheet name="Graphs" sheetId="7" r:id="rId5"/>
    <sheet name="Macros" sheetId="4" r:id="rId6"/>
  </sheets>
  <definedNames>
    <definedName name="\A">Macros!$C$74:$C$74</definedName>
    <definedName name="\B">'Correction Table'!$O$25:$O$25</definedName>
    <definedName name="\C">Macros!$C$50:$C$50</definedName>
    <definedName name="\E">Macros!$C$38:$C$38</definedName>
    <definedName name="\M">'Correction Table'!$M$9:$M$9</definedName>
    <definedName name="\P">Macros!$C$3:$C$3</definedName>
    <definedName name="\R">Macros!$J$3:$J$3</definedName>
    <definedName name="_1DEDUCT_TOTAL">'Distress Table'!$C$55:$W$55</definedName>
    <definedName name="_2GREATER_THAN_5">'Distress Table'!$C$56:$W$56</definedName>
    <definedName name="_3PERCENT_TOTAL">'Distress Table'!$C$49:$W$49</definedName>
    <definedName name="_4SUM_CORRECT">'Correction Table'!$E$109:$J$109</definedName>
    <definedName name="_5T7_OUT">'Correction Table'!$B$2:$J$38</definedName>
    <definedName name="_6TA_TA">'Correction Table'!$M$7:$M$7</definedName>
    <definedName name="ALL">'Distress Table'!$A$7:$W$48</definedName>
    <definedName name="ALLB">'Distress Table'!$B$7:$W$48</definedName>
    <definedName name="CATEGORIES">Macros!$J$32:$K$38</definedName>
    <definedName name="CHART1">'Distress Table'!$AA$3:$AO$30</definedName>
    <definedName name="CHART2">'Distress Table'!$AQ$3:$BE$30</definedName>
    <definedName name="CHART3">'Distress Table'!$BG$3:$BU$30</definedName>
    <definedName name="CHART4">'Distress Table'!$BW$3:$CK$30</definedName>
    <definedName name="CHART5">'Distress Table'!$CM$3:$DA$30</definedName>
    <definedName name="CHART6">'Distress Table'!$DC$3:$DQ$30</definedName>
    <definedName name="CHART7">'Distress Table'!$DS$3:$EG$30</definedName>
    <definedName name="CORRECT">'Correction Table'!$B$4:$J$102</definedName>
    <definedName name="CORRECT2">'Correction Table'!$A$3:$J$102</definedName>
    <definedName name="CORRECT3">'Correction Table'!$C$4:$J$102</definedName>
    <definedName name="CORRECTMTC">'Correction Table'!$B$211:$J$263</definedName>
    <definedName name="COUNT">'Entry Screen'!$D$12:$V$23</definedName>
    <definedName name="DIFF">'Correction Table'!$B$276:$J$331</definedName>
    <definedName name="Do_Route">Macros!$C$50</definedName>
    <definedName name="ERASE">'Entry Screen'!$D$4:$D$4</definedName>
    <definedName name="ERASE1">'Entry Screen'!$D$12:$V$12</definedName>
    <definedName name="ERASE1A">'Entry Screen'!$V$13:$V$13</definedName>
    <definedName name="ERASE2">'Entry Screen'!$D$17:$V$17</definedName>
    <definedName name="ERASE2A">'Entry Screen'!$V$18:$V$18</definedName>
    <definedName name="ERASE3">'Entry Screen'!$D$22:$V$22</definedName>
    <definedName name="ERASE3A">'Entry Screen'!$V$23:$V$23</definedName>
    <definedName name="FFF">Macros!$C$13:$C$13</definedName>
    <definedName name="GGG">'Entry Screen'!$D$28:$D$28</definedName>
    <definedName name="MARCI2">'Correction Table'!$E$269:$J$269</definedName>
    <definedName name="MATCH">Macros!$N$1:$N$1</definedName>
    <definedName name="MESSAGE">Macros!$C$13:$F$34</definedName>
    <definedName name="_xlnm.Print_Area" localSheetId="1">'About - Instructions'!$A$1:$O$29</definedName>
    <definedName name="_xlnm.Print_Area" localSheetId="3">'Correction Table'!$B$2:$J$102</definedName>
    <definedName name="_xlnm.Print_Area" localSheetId="2">'Distress Table'!$A$3:$W$48</definedName>
    <definedName name="_xlnm.Print_Area" localSheetId="0">'Entry Screen'!$A$1:$X$27</definedName>
    <definedName name="_xlnm.Print_Area" localSheetId="4">Graphs!$B$2:$L$276</definedName>
    <definedName name="_xlnm.Print_Area" localSheetId="5">Macros!$A$1:$P$103</definedName>
    <definedName name="R_1">Macros!$J$3:$J$3</definedName>
    <definedName name="R_2">Macros!$J$8:$J$8</definedName>
    <definedName name="R_3">Macros!$J$14:$J$14</definedName>
    <definedName name="RAN_X1">Macros!$M$3:$M$3</definedName>
    <definedName name="RAN_X2">Macros!$M$4:$M$4</definedName>
    <definedName name="RAN_X3">Macros!$M$5:$M$5</definedName>
    <definedName name="RAN_Y1">Macros!$N$3:$N$3</definedName>
    <definedName name="RAN_Y2">Macros!$N$4:$N$4</definedName>
    <definedName name="RAN_Y3">Macros!$N$5:$N$5</definedName>
    <definedName name="RAW">'Entry Screen'!$M$4:$M$4</definedName>
    <definedName name="SEVEN">Macros!$F$1:$F$1</definedName>
    <definedName name="SEVENH">'Entry Screen'!$V$22:$V$22</definedName>
    <definedName name="SEVENL">'Entry Screen'!$V$12:$V$12</definedName>
    <definedName name="SEVENM">'Entry Screen'!$V$17:$V$17</definedName>
    <definedName name="SUGGEST">'Correction Table'!$B$208:$J$263</definedName>
    <definedName name="TONE">Macros!$F$3:$G$5</definedName>
    <definedName name="TOTAL">Macros!$O$2:$O$2</definedName>
    <definedName name="TYPE">'Entry Screen'!$D$5:$D$5</definedName>
    <definedName name="VALUE_1">Macros!$O$3:$O$3</definedName>
    <definedName name="VALUE_2">Macros!$O$4:$O$4</definedName>
    <definedName name="VALUE_3">Macros!$O$5:$O$5</definedName>
    <definedName name="VV">'Correction Table'!$A$3:$A$3</definedName>
    <definedName name="ZONE">'Distress Table'!$B$86:$W$126</definedName>
  </definedNames>
  <calcPr calcId="145621"/>
</workbook>
</file>

<file path=xl/calcChain.xml><?xml version="1.0" encoding="utf-8"?>
<calcChain xmlns="http://schemas.openxmlformats.org/spreadsheetml/2006/main">
  <c r="D18" i="1" l="1"/>
  <c r="D49" i="2" s="1"/>
  <c r="D8" i="2"/>
  <c r="U8" i="2"/>
  <c r="V8" i="2"/>
  <c r="W8" i="2"/>
  <c r="D13" i="1"/>
  <c r="C49" i="2" s="1"/>
  <c r="C8" i="2"/>
  <c r="D23" i="1"/>
  <c r="E49" i="2" s="1"/>
  <c r="E8" i="2"/>
  <c r="G13" i="1"/>
  <c r="F49" i="2" s="1"/>
  <c r="F8" i="2"/>
  <c r="G18" i="1"/>
  <c r="G49" i="2" s="1"/>
  <c r="G8" i="2"/>
  <c r="G23" i="1"/>
  <c r="H49" i="2" s="1"/>
  <c r="H50" i="2" s="1"/>
  <c r="H8" i="2"/>
  <c r="H52" i="2"/>
  <c r="J13" i="1"/>
  <c r="I49" i="2"/>
  <c r="I51" i="2" s="1"/>
  <c r="I8" i="2"/>
  <c r="I53" i="2"/>
  <c r="J18" i="1"/>
  <c r="J49" i="2" s="1"/>
  <c r="J50" i="2" s="1"/>
  <c r="J8" i="2"/>
  <c r="J52" i="2"/>
  <c r="J23" i="1"/>
  <c r="K49" i="2"/>
  <c r="K51" i="2" s="1"/>
  <c r="K8" i="2"/>
  <c r="K53" i="2"/>
  <c r="M13" i="1"/>
  <c r="L49" i="2" s="1"/>
  <c r="L50" i="2" s="1"/>
  <c r="L8" i="2"/>
  <c r="L52" i="2"/>
  <c r="M18" i="1"/>
  <c r="M49" i="2" s="1"/>
  <c r="M8" i="2"/>
  <c r="M23" i="1"/>
  <c r="N49" i="2" s="1"/>
  <c r="N50" i="2" s="1"/>
  <c r="N8" i="2"/>
  <c r="N52" i="2"/>
  <c r="P13" i="1"/>
  <c r="O49" i="2" s="1"/>
  <c r="O8" i="2"/>
  <c r="P18" i="1"/>
  <c r="P49" i="2" s="1"/>
  <c r="P50" i="2" s="1"/>
  <c r="P8" i="2"/>
  <c r="P52" i="2"/>
  <c r="P23" i="1"/>
  <c r="Q49" i="2"/>
  <c r="Q51" i="2" s="1"/>
  <c r="Q8" i="2"/>
  <c r="Q53" i="2"/>
  <c r="S13" i="1"/>
  <c r="R49" i="2" s="1"/>
  <c r="R8" i="2"/>
  <c r="R52" i="2"/>
  <c r="R50" i="2"/>
  <c r="S18" i="1"/>
  <c r="S49" i="2" s="1"/>
  <c r="S8" i="2"/>
  <c r="S23" i="1"/>
  <c r="T49" i="2" s="1"/>
  <c r="T50" i="2" s="1"/>
  <c r="T8" i="2"/>
  <c r="T52" i="2"/>
  <c r="D4" i="3"/>
  <c r="C5" i="3"/>
  <c r="D5" i="3"/>
  <c r="C6" i="3"/>
  <c r="D6" i="3"/>
  <c r="C7" i="3"/>
  <c r="D7" i="3"/>
  <c r="C8" i="3"/>
  <c r="D8" i="3"/>
  <c r="C9" i="3"/>
  <c r="D9" i="3"/>
  <c r="C10" i="3"/>
  <c r="D10" i="3"/>
  <c r="C11" i="3"/>
  <c r="D11" i="3"/>
  <c r="C12" i="3"/>
  <c r="D12" i="3"/>
  <c r="C13" i="3"/>
  <c r="D13" i="3"/>
  <c r="C14" i="3"/>
  <c r="D14" i="3"/>
  <c r="C15" i="3"/>
  <c r="D15" i="3"/>
  <c r="C16" i="3"/>
  <c r="D16" i="3"/>
  <c r="C17" i="3"/>
  <c r="D17" i="3"/>
  <c r="C18" i="3"/>
  <c r="D18" i="3"/>
  <c r="C19" i="3"/>
  <c r="D19" i="3"/>
  <c r="C20" i="3"/>
  <c r="D20" i="3"/>
  <c r="C21" i="3"/>
  <c r="D21" i="3"/>
  <c r="C22" i="3"/>
  <c r="D22" i="3"/>
  <c r="C23" i="3"/>
  <c r="D23" i="3"/>
  <c r="C24" i="3"/>
  <c r="D24" i="3"/>
  <c r="C25" i="3"/>
  <c r="D25" i="3"/>
  <c r="C26" i="3"/>
  <c r="D26" i="3"/>
  <c r="C27" i="3"/>
  <c r="D27" i="3"/>
  <c r="C28" i="3"/>
  <c r="D28" i="3"/>
  <c r="C29" i="3"/>
  <c r="D29" i="3"/>
  <c r="C30" i="3"/>
  <c r="D30" i="3"/>
  <c r="C31" i="3"/>
  <c r="D31" i="3"/>
  <c r="C32" i="3"/>
  <c r="D32" i="3"/>
  <c r="C33" i="3"/>
  <c r="D33" i="3"/>
  <c r="C34" i="3"/>
  <c r="D34" i="3"/>
  <c r="C35" i="3"/>
  <c r="D35" i="3"/>
  <c r="C36" i="3"/>
  <c r="D36" i="3"/>
  <c r="C37" i="3"/>
  <c r="D37" i="3"/>
  <c r="C38" i="3"/>
  <c r="D38" i="3"/>
  <c r="C39" i="3"/>
  <c r="D39" i="3"/>
  <c r="C40" i="3"/>
  <c r="D40" i="3"/>
  <c r="C41" i="3"/>
  <c r="D41" i="3"/>
  <c r="C42" i="3"/>
  <c r="D42" i="3"/>
  <c r="C43" i="3"/>
  <c r="D43" i="3"/>
  <c r="C44" i="3"/>
  <c r="D44" i="3"/>
  <c r="C45" i="3"/>
  <c r="D45" i="3"/>
  <c r="C46" i="3"/>
  <c r="D46" i="3"/>
  <c r="C47" i="3"/>
  <c r="D47" i="3"/>
  <c r="C48" i="3"/>
  <c r="D48" i="3"/>
  <c r="C49" i="3"/>
  <c r="D49" i="3"/>
  <c r="C50" i="3"/>
  <c r="D50" i="3"/>
  <c r="C51" i="3"/>
  <c r="D51" i="3"/>
  <c r="C52" i="3"/>
  <c r="D52" i="3"/>
  <c r="C53" i="3"/>
  <c r="D53" i="3"/>
  <c r="C54" i="3"/>
  <c r="D54" i="3"/>
  <c r="C55" i="3"/>
  <c r="D55" i="3"/>
  <c r="C56" i="3"/>
  <c r="D56" i="3"/>
  <c r="C57" i="3"/>
  <c r="D57" i="3"/>
  <c r="C58" i="3"/>
  <c r="D58" i="3"/>
  <c r="C59" i="3"/>
  <c r="D59" i="3"/>
  <c r="C60" i="3"/>
  <c r="D60" i="3"/>
  <c r="C61" i="3"/>
  <c r="D61" i="3"/>
  <c r="C62" i="3"/>
  <c r="D62" i="3"/>
  <c r="C63" i="3"/>
  <c r="C64" i="3" s="1"/>
  <c r="C65" i="3" s="1"/>
  <c r="D64" i="3"/>
  <c r="C66" i="3"/>
  <c r="D66" i="3"/>
  <c r="C67" i="3"/>
  <c r="C68" i="3" s="1"/>
  <c r="C69" i="3" s="1"/>
  <c r="C70" i="3" s="1"/>
  <c r="C71" i="3" s="1"/>
  <c r="D68" i="3"/>
  <c r="D69" i="3"/>
  <c r="D70" i="3"/>
  <c r="C72" i="3"/>
  <c r="D72" i="3"/>
  <c r="C73" i="3"/>
  <c r="C74" i="3" s="1"/>
  <c r="C75" i="3" s="1"/>
  <c r="C76" i="3" s="1"/>
  <c r="C77" i="3" s="1"/>
  <c r="C78" i="3" s="1"/>
  <c r="C79" i="3" s="1"/>
  <c r="C80" i="3" s="1"/>
  <c r="C81" i="3" s="1"/>
  <c r="C82" i="3" s="1"/>
  <c r="C83" i="3" s="1"/>
  <c r="C84" i="3" s="1"/>
  <c r="C85" i="3" s="1"/>
  <c r="C86" i="3" s="1"/>
  <c r="C87" i="3" s="1"/>
  <c r="C88" i="3" s="1"/>
  <c r="C89" i="3" s="1"/>
  <c r="C90" i="3" s="1"/>
  <c r="C91" i="3" s="1"/>
  <c r="C92" i="3" s="1"/>
  <c r="C93" i="3" s="1"/>
  <c r="C94" i="3" s="1"/>
  <c r="C95" i="3" s="1"/>
  <c r="C96" i="3" s="1"/>
  <c r="C97" i="3" s="1"/>
  <c r="C98" i="3" s="1"/>
  <c r="C99" i="3" s="1"/>
  <c r="C100" i="3" s="1"/>
  <c r="C101" i="3" s="1"/>
  <c r="C102" i="3" s="1"/>
  <c r="D76" i="3"/>
  <c r="D77" i="3"/>
  <c r="D78" i="3"/>
  <c r="D79" i="3"/>
  <c r="D81" i="3"/>
  <c r="D83" i="3"/>
  <c r="D85" i="3"/>
  <c r="D87" i="3"/>
  <c r="D88" i="3"/>
  <c r="D89" i="3"/>
  <c r="D91" i="3"/>
  <c r="D93" i="3"/>
  <c r="D94" i="3"/>
  <c r="D98" i="3"/>
  <c r="D101" i="3"/>
  <c r="D102" i="3"/>
  <c r="C82" i="2"/>
  <c r="C140" i="2"/>
  <c r="D140" i="2"/>
  <c r="E140" i="2"/>
  <c r="F140" i="2"/>
  <c r="G140" i="2"/>
  <c r="H140" i="2"/>
  <c r="I140" i="2"/>
  <c r="J140" i="2"/>
  <c r="K140" i="2"/>
  <c r="L140" i="2"/>
  <c r="M140" i="2"/>
  <c r="N140" i="2"/>
  <c r="O140" i="2"/>
  <c r="P140" i="2"/>
  <c r="Q140" i="2"/>
  <c r="R140" i="2"/>
  <c r="S140" i="2"/>
  <c r="T140" i="2"/>
  <c r="U140" i="2"/>
  <c r="V140" i="2"/>
  <c r="W140" i="2"/>
  <c r="C141" i="2"/>
  <c r="D141" i="2"/>
  <c r="E141" i="2"/>
  <c r="F141" i="2"/>
  <c r="G141" i="2"/>
  <c r="H141" i="2"/>
  <c r="I141" i="2"/>
  <c r="J141" i="2"/>
  <c r="K141" i="2"/>
  <c r="L141" i="2"/>
  <c r="M141" i="2"/>
  <c r="N141" i="2"/>
  <c r="O141" i="2"/>
  <c r="P141" i="2"/>
  <c r="Q141" i="2"/>
  <c r="R141" i="2"/>
  <c r="S141" i="2"/>
  <c r="T141" i="2"/>
  <c r="U141" i="2"/>
  <c r="V141" i="2"/>
  <c r="W141" i="2"/>
  <c r="C142" i="2"/>
  <c r="D142" i="2"/>
  <c r="E142" i="2"/>
  <c r="F142" i="2"/>
  <c r="G142" i="2"/>
  <c r="H142" i="2"/>
  <c r="I142" i="2"/>
  <c r="J142" i="2"/>
  <c r="K142" i="2"/>
  <c r="L142" i="2"/>
  <c r="M142" i="2"/>
  <c r="N142" i="2"/>
  <c r="O142" i="2"/>
  <c r="P142" i="2"/>
  <c r="Q142" i="2"/>
  <c r="R142" i="2"/>
  <c r="S142" i="2"/>
  <c r="T142" i="2"/>
  <c r="U142" i="2"/>
  <c r="V142" i="2"/>
  <c r="W142" i="2"/>
  <c r="C143" i="2"/>
  <c r="D143" i="2"/>
  <c r="E143" i="2"/>
  <c r="F143" i="2"/>
  <c r="G143" i="2"/>
  <c r="H143" i="2"/>
  <c r="I143" i="2"/>
  <c r="J143" i="2"/>
  <c r="K143" i="2"/>
  <c r="L143" i="2"/>
  <c r="M143" i="2"/>
  <c r="N143" i="2"/>
  <c r="O143" i="2"/>
  <c r="P143" i="2"/>
  <c r="Q143" i="2"/>
  <c r="R143" i="2"/>
  <c r="S143" i="2"/>
  <c r="T143" i="2"/>
  <c r="U143" i="2"/>
  <c r="V143" i="2"/>
  <c r="W143" i="2"/>
  <c r="C144" i="2"/>
  <c r="D144" i="2"/>
  <c r="E144" i="2"/>
  <c r="F144" i="2"/>
  <c r="G144" i="2"/>
  <c r="H144" i="2"/>
  <c r="I144" i="2"/>
  <c r="J144" i="2"/>
  <c r="K144" i="2"/>
  <c r="L144" i="2"/>
  <c r="M144" i="2"/>
  <c r="N144" i="2"/>
  <c r="O144" i="2"/>
  <c r="P144" i="2"/>
  <c r="Q144" i="2"/>
  <c r="R144" i="2"/>
  <c r="S144" i="2"/>
  <c r="T144" i="2"/>
  <c r="U144" i="2"/>
  <c r="V144" i="2"/>
  <c r="W144" i="2"/>
  <c r="C145" i="2"/>
  <c r="D145" i="2"/>
  <c r="E145" i="2"/>
  <c r="F145" i="2"/>
  <c r="G145" i="2"/>
  <c r="H145" i="2"/>
  <c r="I145" i="2"/>
  <c r="J145" i="2"/>
  <c r="K145" i="2"/>
  <c r="L145" i="2"/>
  <c r="M145" i="2"/>
  <c r="N145" i="2"/>
  <c r="O145" i="2"/>
  <c r="P145" i="2"/>
  <c r="Q145" i="2"/>
  <c r="R145" i="2"/>
  <c r="S145" i="2"/>
  <c r="T145" i="2"/>
  <c r="U145" i="2"/>
  <c r="V145" i="2"/>
  <c r="W145" i="2"/>
  <c r="C146" i="2"/>
  <c r="D146" i="2"/>
  <c r="E146" i="2"/>
  <c r="F146" i="2"/>
  <c r="G146" i="2"/>
  <c r="H146" i="2"/>
  <c r="I146" i="2"/>
  <c r="J146" i="2"/>
  <c r="K146" i="2"/>
  <c r="L146" i="2"/>
  <c r="M146" i="2"/>
  <c r="N146" i="2"/>
  <c r="O146" i="2"/>
  <c r="P146" i="2"/>
  <c r="Q146" i="2"/>
  <c r="R146" i="2"/>
  <c r="S146" i="2"/>
  <c r="T146" i="2"/>
  <c r="U146" i="2"/>
  <c r="V146" i="2"/>
  <c r="W146" i="2"/>
  <c r="C147" i="2"/>
  <c r="D147" i="2"/>
  <c r="E147" i="2"/>
  <c r="F147" i="2"/>
  <c r="G147" i="2"/>
  <c r="H147" i="2"/>
  <c r="I147" i="2"/>
  <c r="J147" i="2"/>
  <c r="K147" i="2"/>
  <c r="L147" i="2"/>
  <c r="M147" i="2"/>
  <c r="N147" i="2"/>
  <c r="O147" i="2"/>
  <c r="P147" i="2"/>
  <c r="Q147" i="2"/>
  <c r="R147" i="2"/>
  <c r="S147" i="2"/>
  <c r="T147" i="2"/>
  <c r="U147" i="2"/>
  <c r="V147" i="2"/>
  <c r="W147" i="2"/>
  <c r="C148" i="2"/>
  <c r="D148" i="2"/>
  <c r="E148" i="2"/>
  <c r="F148" i="2"/>
  <c r="G148" i="2"/>
  <c r="H148" i="2"/>
  <c r="I148" i="2"/>
  <c r="J148" i="2"/>
  <c r="K148" i="2"/>
  <c r="L148" i="2"/>
  <c r="M148" i="2"/>
  <c r="N148" i="2"/>
  <c r="O148" i="2"/>
  <c r="P148" i="2"/>
  <c r="Q148" i="2"/>
  <c r="R148" i="2"/>
  <c r="S148" i="2"/>
  <c r="T148" i="2"/>
  <c r="U148" i="2"/>
  <c r="V148" i="2"/>
  <c r="W148" i="2"/>
  <c r="C149" i="2"/>
  <c r="D149" i="2"/>
  <c r="E149" i="2"/>
  <c r="F149" i="2"/>
  <c r="G149" i="2"/>
  <c r="H149" i="2"/>
  <c r="I149" i="2"/>
  <c r="J149" i="2"/>
  <c r="K149" i="2"/>
  <c r="L149" i="2"/>
  <c r="M149" i="2"/>
  <c r="N149" i="2"/>
  <c r="O149" i="2"/>
  <c r="P149" i="2"/>
  <c r="Q149" i="2"/>
  <c r="R149" i="2"/>
  <c r="S149" i="2"/>
  <c r="T149" i="2"/>
  <c r="U149" i="2"/>
  <c r="V149" i="2"/>
  <c r="W149" i="2"/>
  <c r="C150" i="2"/>
  <c r="D150" i="2"/>
  <c r="E150" i="2"/>
  <c r="F150" i="2"/>
  <c r="G150" i="2"/>
  <c r="H150" i="2"/>
  <c r="I150" i="2"/>
  <c r="J150" i="2"/>
  <c r="K150" i="2"/>
  <c r="L150" i="2"/>
  <c r="M150" i="2"/>
  <c r="N150" i="2"/>
  <c r="O150" i="2"/>
  <c r="P150" i="2"/>
  <c r="Q150" i="2"/>
  <c r="R150" i="2"/>
  <c r="S150" i="2"/>
  <c r="T150" i="2"/>
  <c r="U150" i="2"/>
  <c r="V150" i="2"/>
  <c r="W150" i="2"/>
  <c r="C151" i="2"/>
  <c r="D151" i="2"/>
  <c r="E151" i="2"/>
  <c r="F151" i="2"/>
  <c r="G151" i="2"/>
  <c r="H151" i="2"/>
  <c r="I151" i="2"/>
  <c r="J151" i="2"/>
  <c r="K151" i="2"/>
  <c r="L151" i="2"/>
  <c r="M151" i="2"/>
  <c r="N151" i="2"/>
  <c r="O151" i="2"/>
  <c r="P151" i="2"/>
  <c r="Q151" i="2"/>
  <c r="R151" i="2"/>
  <c r="S151" i="2"/>
  <c r="T151" i="2"/>
  <c r="U151" i="2"/>
  <c r="V151" i="2"/>
  <c r="W151" i="2"/>
  <c r="C152" i="2"/>
  <c r="D152" i="2"/>
  <c r="E152" i="2"/>
  <c r="F152" i="2"/>
  <c r="G152" i="2"/>
  <c r="H152" i="2"/>
  <c r="I152" i="2"/>
  <c r="J152" i="2"/>
  <c r="K152" i="2"/>
  <c r="L152" i="2"/>
  <c r="M152" i="2"/>
  <c r="N152" i="2"/>
  <c r="O152" i="2"/>
  <c r="P152" i="2"/>
  <c r="Q152" i="2"/>
  <c r="R152" i="2"/>
  <c r="S152" i="2"/>
  <c r="T152" i="2"/>
  <c r="U152" i="2"/>
  <c r="V152" i="2"/>
  <c r="W152" i="2"/>
  <c r="C153" i="2"/>
  <c r="D153" i="2"/>
  <c r="E153" i="2"/>
  <c r="F153" i="2"/>
  <c r="G153" i="2"/>
  <c r="H153" i="2"/>
  <c r="I153" i="2"/>
  <c r="J153" i="2"/>
  <c r="K153" i="2"/>
  <c r="L153" i="2"/>
  <c r="M153" i="2"/>
  <c r="N153" i="2"/>
  <c r="O153" i="2"/>
  <c r="P153" i="2"/>
  <c r="Q153" i="2"/>
  <c r="R153" i="2"/>
  <c r="S153" i="2"/>
  <c r="T153" i="2"/>
  <c r="U153" i="2"/>
  <c r="V153" i="2"/>
  <c r="W153" i="2"/>
  <c r="C154" i="2"/>
  <c r="D154" i="2"/>
  <c r="E154" i="2"/>
  <c r="F154" i="2"/>
  <c r="G154" i="2"/>
  <c r="H154" i="2"/>
  <c r="I154" i="2"/>
  <c r="J154" i="2"/>
  <c r="K154" i="2"/>
  <c r="L154" i="2"/>
  <c r="M154" i="2"/>
  <c r="N154" i="2"/>
  <c r="O154" i="2"/>
  <c r="P154" i="2"/>
  <c r="Q154" i="2"/>
  <c r="R154" i="2"/>
  <c r="S154" i="2"/>
  <c r="T154" i="2"/>
  <c r="U154" i="2"/>
  <c r="V154" i="2"/>
  <c r="W154" i="2"/>
  <c r="C155" i="2"/>
  <c r="D155" i="2"/>
  <c r="E155" i="2"/>
  <c r="F155" i="2"/>
  <c r="G155" i="2"/>
  <c r="H155" i="2"/>
  <c r="I155" i="2"/>
  <c r="J155" i="2"/>
  <c r="K155" i="2"/>
  <c r="L155" i="2"/>
  <c r="M155" i="2"/>
  <c r="N155" i="2"/>
  <c r="O155" i="2"/>
  <c r="P155" i="2"/>
  <c r="Q155" i="2"/>
  <c r="R155" i="2"/>
  <c r="S155" i="2"/>
  <c r="T155" i="2"/>
  <c r="U155" i="2"/>
  <c r="V155" i="2"/>
  <c r="W155" i="2"/>
  <c r="C156" i="2"/>
  <c r="D156" i="2"/>
  <c r="E156" i="2"/>
  <c r="F156" i="2"/>
  <c r="G156" i="2"/>
  <c r="H156" i="2"/>
  <c r="I156" i="2"/>
  <c r="J156" i="2"/>
  <c r="K156" i="2"/>
  <c r="L156" i="2"/>
  <c r="M156" i="2"/>
  <c r="N156" i="2"/>
  <c r="O156" i="2"/>
  <c r="P156" i="2"/>
  <c r="Q156" i="2"/>
  <c r="R156" i="2"/>
  <c r="S156" i="2"/>
  <c r="T156" i="2"/>
  <c r="U156" i="2"/>
  <c r="V156" i="2"/>
  <c r="W156" i="2"/>
  <c r="C157" i="2"/>
  <c r="D157" i="2"/>
  <c r="E157" i="2"/>
  <c r="F157" i="2"/>
  <c r="G157" i="2"/>
  <c r="H157" i="2"/>
  <c r="I157" i="2"/>
  <c r="J157" i="2"/>
  <c r="K157" i="2"/>
  <c r="L157" i="2"/>
  <c r="M157" i="2"/>
  <c r="N157" i="2"/>
  <c r="O157" i="2"/>
  <c r="P157" i="2"/>
  <c r="Q157" i="2"/>
  <c r="R157" i="2"/>
  <c r="S157" i="2"/>
  <c r="T157" i="2"/>
  <c r="U157" i="2"/>
  <c r="V157" i="2"/>
  <c r="W157" i="2"/>
  <c r="C158" i="2"/>
  <c r="D158" i="2"/>
  <c r="E158" i="2"/>
  <c r="F158" i="2"/>
  <c r="G158" i="2"/>
  <c r="H158" i="2"/>
  <c r="I158" i="2"/>
  <c r="J158" i="2"/>
  <c r="K158" i="2"/>
  <c r="L158" i="2"/>
  <c r="M158" i="2"/>
  <c r="N158" i="2"/>
  <c r="O158" i="2"/>
  <c r="P158" i="2"/>
  <c r="Q158" i="2"/>
  <c r="R158" i="2"/>
  <c r="S158" i="2"/>
  <c r="T158" i="2"/>
  <c r="U158" i="2"/>
  <c r="V158" i="2"/>
  <c r="W158" i="2"/>
  <c r="C159" i="2"/>
  <c r="D159" i="2"/>
  <c r="E159" i="2"/>
  <c r="F159" i="2"/>
  <c r="G159" i="2"/>
  <c r="H159" i="2"/>
  <c r="I159" i="2"/>
  <c r="J159" i="2"/>
  <c r="K159" i="2"/>
  <c r="L159" i="2"/>
  <c r="M159" i="2"/>
  <c r="N159" i="2"/>
  <c r="O159" i="2"/>
  <c r="P159" i="2"/>
  <c r="Q159" i="2"/>
  <c r="R159" i="2"/>
  <c r="S159" i="2"/>
  <c r="T159" i="2"/>
  <c r="U159" i="2"/>
  <c r="V159" i="2"/>
  <c r="W159" i="2"/>
  <c r="C160" i="2"/>
  <c r="D160" i="2"/>
  <c r="E160" i="2"/>
  <c r="F160" i="2"/>
  <c r="G160" i="2"/>
  <c r="H160" i="2"/>
  <c r="I160" i="2"/>
  <c r="J160" i="2"/>
  <c r="K160" i="2"/>
  <c r="L160" i="2"/>
  <c r="M160" i="2"/>
  <c r="N160" i="2"/>
  <c r="O160" i="2"/>
  <c r="P160" i="2"/>
  <c r="Q160" i="2"/>
  <c r="R160" i="2"/>
  <c r="S160" i="2"/>
  <c r="T160" i="2"/>
  <c r="U160" i="2"/>
  <c r="V160" i="2"/>
  <c r="W160" i="2"/>
  <c r="C161" i="2"/>
  <c r="D161" i="2"/>
  <c r="E161" i="2"/>
  <c r="F161" i="2"/>
  <c r="G161" i="2"/>
  <c r="H161" i="2"/>
  <c r="I161" i="2"/>
  <c r="J161" i="2"/>
  <c r="K161" i="2"/>
  <c r="L161" i="2"/>
  <c r="M161" i="2"/>
  <c r="N161" i="2"/>
  <c r="O161" i="2"/>
  <c r="P161" i="2"/>
  <c r="Q161" i="2"/>
  <c r="R161" i="2"/>
  <c r="S161" i="2"/>
  <c r="T161" i="2"/>
  <c r="U161" i="2"/>
  <c r="V161" i="2"/>
  <c r="W161" i="2"/>
  <c r="C162" i="2"/>
  <c r="D162" i="2"/>
  <c r="E162" i="2"/>
  <c r="F162" i="2"/>
  <c r="G162" i="2"/>
  <c r="H162" i="2"/>
  <c r="I162" i="2"/>
  <c r="J162" i="2"/>
  <c r="K162" i="2"/>
  <c r="L162" i="2"/>
  <c r="M162" i="2"/>
  <c r="N162" i="2"/>
  <c r="O162" i="2"/>
  <c r="P162" i="2"/>
  <c r="Q162" i="2"/>
  <c r="R162" i="2"/>
  <c r="S162" i="2"/>
  <c r="T162" i="2"/>
  <c r="U162" i="2"/>
  <c r="V162" i="2"/>
  <c r="W162" i="2"/>
  <c r="C163" i="2"/>
  <c r="D163" i="2"/>
  <c r="E163" i="2"/>
  <c r="F163" i="2"/>
  <c r="G163" i="2"/>
  <c r="H163" i="2"/>
  <c r="I163" i="2"/>
  <c r="J163" i="2"/>
  <c r="K163" i="2"/>
  <c r="L163" i="2"/>
  <c r="M163" i="2"/>
  <c r="N163" i="2"/>
  <c r="O163" i="2"/>
  <c r="P163" i="2"/>
  <c r="Q163" i="2"/>
  <c r="R163" i="2"/>
  <c r="S163" i="2"/>
  <c r="T163" i="2"/>
  <c r="U163" i="2"/>
  <c r="V163" i="2"/>
  <c r="W163" i="2"/>
  <c r="C164" i="2"/>
  <c r="D164" i="2"/>
  <c r="E164" i="2"/>
  <c r="F164" i="2"/>
  <c r="G164" i="2"/>
  <c r="H164" i="2"/>
  <c r="I164" i="2"/>
  <c r="J164" i="2"/>
  <c r="K164" i="2"/>
  <c r="L164" i="2"/>
  <c r="M164" i="2"/>
  <c r="N164" i="2"/>
  <c r="O164" i="2"/>
  <c r="P164" i="2"/>
  <c r="Q164" i="2"/>
  <c r="R164" i="2"/>
  <c r="S164" i="2"/>
  <c r="T164" i="2"/>
  <c r="U164" i="2"/>
  <c r="V164" i="2"/>
  <c r="W164" i="2"/>
  <c r="C165" i="2"/>
  <c r="D165" i="2"/>
  <c r="E165" i="2"/>
  <c r="F165" i="2"/>
  <c r="G165" i="2"/>
  <c r="H165" i="2"/>
  <c r="I165" i="2"/>
  <c r="J165" i="2"/>
  <c r="K165" i="2"/>
  <c r="L165" i="2"/>
  <c r="M165" i="2"/>
  <c r="N165" i="2"/>
  <c r="O165" i="2"/>
  <c r="P165" i="2"/>
  <c r="Q165" i="2"/>
  <c r="R165" i="2"/>
  <c r="S165" i="2"/>
  <c r="T165" i="2"/>
  <c r="U165" i="2"/>
  <c r="V165" i="2"/>
  <c r="W165" i="2"/>
  <c r="C166" i="2"/>
  <c r="D166" i="2"/>
  <c r="E166" i="2"/>
  <c r="F166" i="2"/>
  <c r="G166" i="2"/>
  <c r="H166" i="2"/>
  <c r="I166" i="2"/>
  <c r="J166" i="2"/>
  <c r="K166" i="2"/>
  <c r="L166" i="2"/>
  <c r="M166" i="2"/>
  <c r="N166" i="2"/>
  <c r="O166" i="2"/>
  <c r="P166" i="2"/>
  <c r="Q166" i="2"/>
  <c r="R166" i="2"/>
  <c r="S166" i="2"/>
  <c r="T166" i="2"/>
  <c r="U166" i="2"/>
  <c r="V166" i="2"/>
  <c r="W166" i="2"/>
  <c r="C167" i="2"/>
  <c r="D167" i="2"/>
  <c r="E167" i="2"/>
  <c r="F167" i="2"/>
  <c r="G167" i="2"/>
  <c r="H167" i="2"/>
  <c r="I167" i="2"/>
  <c r="J167" i="2"/>
  <c r="K167" i="2"/>
  <c r="L167" i="2"/>
  <c r="M167" i="2"/>
  <c r="N167" i="2"/>
  <c r="O167" i="2"/>
  <c r="P167" i="2"/>
  <c r="Q167" i="2"/>
  <c r="R167" i="2"/>
  <c r="S167" i="2"/>
  <c r="T167" i="2"/>
  <c r="U167" i="2"/>
  <c r="V167" i="2"/>
  <c r="W167" i="2"/>
  <c r="C168" i="2"/>
  <c r="D168" i="2"/>
  <c r="E168" i="2"/>
  <c r="F168" i="2"/>
  <c r="G168" i="2"/>
  <c r="H168" i="2"/>
  <c r="I168" i="2"/>
  <c r="J168" i="2"/>
  <c r="K168" i="2"/>
  <c r="L168" i="2"/>
  <c r="M168" i="2"/>
  <c r="N168" i="2"/>
  <c r="O168" i="2"/>
  <c r="P168" i="2"/>
  <c r="Q168" i="2"/>
  <c r="R168" i="2"/>
  <c r="S168" i="2"/>
  <c r="T168" i="2"/>
  <c r="U168" i="2"/>
  <c r="V168" i="2"/>
  <c r="W168" i="2"/>
  <c r="C169" i="2"/>
  <c r="D169" i="2"/>
  <c r="E169" i="2"/>
  <c r="F169" i="2"/>
  <c r="G169" i="2"/>
  <c r="H169" i="2"/>
  <c r="I169" i="2"/>
  <c r="J169" i="2"/>
  <c r="K169" i="2"/>
  <c r="L169" i="2"/>
  <c r="M169" i="2"/>
  <c r="N169" i="2"/>
  <c r="O169" i="2"/>
  <c r="P169" i="2"/>
  <c r="Q169" i="2"/>
  <c r="R169" i="2"/>
  <c r="S169" i="2"/>
  <c r="T169" i="2"/>
  <c r="U169" i="2"/>
  <c r="V169" i="2"/>
  <c r="W169" i="2"/>
  <c r="C170" i="2"/>
  <c r="D170" i="2"/>
  <c r="E170" i="2"/>
  <c r="F170" i="2"/>
  <c r="G170" i="2"/>
  <c r="H170" i="2"/>
  <c r="I170" i="2"/>
  <c r="J170" i="2"/>
  <c r="K170" i="2"/>
  <c r="L170" i="2"/>
  <c r="M170" i="2"/>
  <c r="N170" i="2"/>
  <c r="O170" i="2"/>
  <c r="P170" i="2"/>
  <c r="Q170" i="2"/>
  <c r="R170" i="2"/>
  <c r="S170" i="2"/>
  <c r="T170" i="2"/>
  <c r="U170" i="2"/>
  <c r="V170" i="2"/>
  <c r="W170" i="2"/>
  <c r="C171" i="2"/>
  <c r="D171" i="2"/>
  <c r="E171" i="2"/>
  <c r="F171" i="2"/>
  <c r="G171" i="2"/>
  <c r="H171" i="2"/>
  <c r="I171" i="2"/>
  <c r="J171" i="2"/>
  <c r="K171" i="2"/>
  <c r="L171" i="2"/>
  <c r="M171" i="2"/>
  <c r="N171" i="2"/>
  <c r="O171" i="2"/>
  <c r="P171" i="2"/>
  <c r="Q171" i="2"/>
  <c r="R171" i="2"/>
  <c r="S171" i="2"/>
  <c r="T171" i="2"/>
  <c r="U171" i="2"/>
  <c r="V171" i="2"/>
  <c r="W171" i="2"/>
  <c r="C172" i="2"/>
  <c r="D172" i="2"/>
  <c r="E172" i="2"/>
  <c r="F172" i="2"/>
  <c r="G172" i="2"/>
  <c r="H172" i="2"/>
  <c r="I172" i="2"/>
  <c r="J172" i="2"/>
  <c r="K172" i="2"/>
  <c r="L172" i="2"/>
  <c r="M172" i="2"/>
  <c r="N172" i="2"/>
  <c r="O172" i="2"/>
  <c r="P172" i="2"/>
  <c r="Q172" i="2"/>
  <c r="R172" i="2"/>
  <c r="S172" i="2"/>
  <c r="T172" i="2"/>
  <c r="U172" i="2"/>
  <c r="V172" i="2"/>
  <c r="W172" i="2"/>
  <c r="C173" i="2"/>
  <c r="D173" i="2"/>
  <c r="E173" i="2"/>
  <c r="F173" i="2"/>
  <c r="G173" i="2"/>
  <c r="H173" i="2"/>
  <c r="I173" i="2"/>
  <c r="J173" i="2"/>
  <c r="K173" i="2"/>
  <c r="L173" i="2"/>
  <c r="M173" i="2"/>
  <c r="N173" i="2"/>
  <c r="O173" i="2"/>
  <c r="P173" i="2"/>
  <c r="Q173" i="2"/>
  <c r="R173" i="2"/>
  <c r="S173" i="2"/>
  <c r="T173" i="2"/>
  <c r="U173" i="2"/>
  <c r="V173" i="2"/>
  <c r="W173" i="2"/>
  <c r="C174" i="2"/>
  <c r="D174" i="2"/>
  <c r="E174" i="2"/>
  <c r="F174" i="2"/>
  <c r="G174" i="2"/>
  <c r="H174" i="2"/>
  <c r="I174" i="2"/>
  <c r="J174" i="2"/>
  <c r="K174" i="2"/>
  <c r="L174" i="2"/>
  <c r="M174" i="2"/>
  <c r="N174" i="2"/>
  <c r="O174" i="2"/>
  <c r="P174" i="2"/>
  <c r="Q174" i="2"/>
  <c r="R174" i="2"/>
  <c r="S174" i="2"/>
  <c r="T174" i="2"/>
  <c r="U174" i="2"/>
  <c r="V174" i="2"/>
  <c r="W174" i="2"/>
  <c r="C175" i="2"/>
  <c r="D175" i="2"/>
  <c r="E175" i="2"/>
  <c r="F175" i="2"/>
  <c r="G175" i="2"/>
  <c r="H175" i="2"/>
  <c r="I175" i="2"/>
  <c r="J175" i="2"/>
  <c r="K175" i="2"/>
  <c r="L175" i="2"/>
  <c r="M175" i="2"/>
  <c r="N175" i="2"/>
  <c r="O175" i="2"/>
  <c r="P175" i="2"/>
  <c r="Q175" i="2"/>
  <c r="R175" i="2"/>
  <c r="S175" i="2"/>
  <c r="T175" i="2"/>
  <c r="U175" i="2"/>
  <c r="V175" i="2"/>
  <c r="W175" i="2"/>
  <c r="C176" i="2"/>
  <c r="D176" i="2"/>
  <c r="E176" i="2"/>
  <c r="F176" i="2"/>
  <c r="G176" i="2"/>
  <c r="H176" i="2"/>
  <c r="I176" i="2"/>
  <c r="J176" i="2"/>
  <c r="K176" i="2"/>
  <c r="L176" i="2"/>
  <c r="M176" i="2"/>
  <c r="N176" i="2"/>
  <c r="O176" i="2"/>
  <c r="P176" i="2"/>
  <c r="Q176" i="2"/>
  <c r="R176" i="2"/>
  <c r="S176" i="2"/>
  <c r="T176" i="2"/>
  <c r="U176" i="2"/>
  <c r="V176" i="2"/>
  <c r="W176" i="2"/>
  <c r="C177" i="2"/>
  <c r="D177" i="2"/>
  <c r="E177" i="2"/>
  <c r="F177" i="2"/>
  <c r="G177" i="2"/>
  <c r="H177" i="2"/>
  <c r="I177" i="2"/>
  <c r="J177" i="2"/>
  <c r="K177" i="2"/>
  <c r="L177" i="2"/>
  <c r="M177" i="2"/>
  <c r="N177" i="2"/>
  <c r="O177" i="2"/>
  <c r="P177" i="2"/>
  <c r="Q177" i="2"/>
  <c r="R177" i="2"/>
  <c r="S177" i="2"/>
  <c r="T177" i="2"/>
  <c r="U177" i="2"/>
  <c r="V177" i="2"/>
  <c r="W177" i="2"/>
  <c r="C178" i="2"/>
  <c r="D178" i="2"/>
  <c r="E178" i="2"/>
  <c r="F178" i="2"/>
  <c r="G178" i="2"/>
  <c r="H178" i="2"/>
  <c r="I178" i="2"/>
  <c r="J178" i="2"/>
  <c r="K178" i="2"/>
  <c r="L178" i="2"/>
  <c r="M178" i="2"/>
  <c r="N178" i="2"/>
  <c r="O178" i="2"/>
  <c r="P178" i="2"/>
  <c r="Q178" i="2"/>
  <c r="R178" i="2"/>
  <c r="S178" i="2"/>
  <c r="T178" i="2"/>
  <c r="U178" i="2"/>
  <c r="V178" i="2"/>
  <c r="W178" i="2"/>
  <c r="C179" i="2"/>
  <c r="D179" i="2"/>
  <c r="E179" i="2"/>
  <c r="F179" i="2"/>
  <c r="G179" i="2"/>
  <c r="H179" i="2"/>
  <c r="I179" i="2"/>
  <c r="J179" i="2"/>
  <c r="K179" i="2"/>
  <c r="L179" i="2"/>
  <c r="M179" i="2"/>
  <c r="N179" i="2"/>
  <c r="O179" i="2"/>
  <c r="P179" i="2"/>
  <c r="Q179" i="2"/>
  <c r="R179" i="2"/>
  <c r="S179" i="2"/>
  <c r="T179" i="2"/>
  <c r="U179" i="2"/>
  <c r="V179" i="2"/>
  <c r="W179" i="2"/>
  <c r="D25" i="1"/>
  <c r="J25" i="1"/>
  <c r="M25" i="1"/>
  <c r="P25" i="1"/>
  <c r="S25" i="1"/>
  <c r="O3" i="4"/>
  <c r="O2" i="4" s="1"/>
  <c r="O4" i="4"/>
  <c r="O5" i="4"/>
  <c r="V5" i="1"/>
  <c r="V23" i="1"/>
  <c r="D33" i="4"/>
  <c r="V18" i="1"/>
  <c r="V13" i="1"/>
  <c r="D34" i="4"/>
  <c r="D32" i="4"/>
  <c r="S51" i="2" l="1"/>
  <c r="S53" i="2"/>
  <c r="G25" i="1"/>
  <c r="M51" i="2"/>
  <c r="M53" i="2"/>
  <c r="O51" i="2"/>
  <c r="O53" i="2"/>
  <c r="G52" i="2"/>
  <c r="G51" i="2"/>
  <c r="G53" i="2"/>
  <c r="E52" i="2"/>
  <c r="E53" i="2"/>
  <c r="E51" i="2"/>
  <c r="V49" i="2"/>
  <c r="W49" i="2"/>
  <c r="U49" i="2"/>
  <c r="V25" i="1"/>
  <c r="S52" i="2"/>
  <c r="S50" i="2"/>
  <c r="R53" i="2"/>
  <c r="R51" i="2"/>
  <c r="O52" i="2"/>
  <c r="O50" i="2"/>
  <c r="N53" i="2"/>
  <c r="N51" i="2"/>
  <c r="K52" i="2"/>
  <c r="K50" i="2"/>
  <c r="J53" i="2"/>
  <c r="J51" i="2"/>
  <c r="C53" i="2"/>
  <c r="C51" i="2"/>
  <c r="C52" i="2"/>
  <c r="C50" i="2"/>
  <c r="T53" i="2"/>
  <c r="T54" i="2" s="1"/>
  <c r="T55" i="2" s="1"/>
  <c r="T51" i="2"/>
  <c r="Q52" i="2"/>
  <c r="Q54" i="2" s="1"/>
  <c r="Q50" i="2"/>
  <c r="Q55" i="2"/>
  <c r="P53" i="2"/>
  <c r="P51" i="2"/>
  <c r="M52" i="2"/>
  <c r="M50" i="2"/>
  <c r="L53" i="2"/>
  <c r="L51" i="2"/>
  <c r="I52" i="2"/>
  <c r="I50" i="2"/>
  <c r="H53" i="2"/>
  <c r="H51" i="2"/>
  <c r="F53" i="2"/>
  <c r="F51" i="2"/>
  <c r="F52" i="2"/>
  <c r="F50" i="2"/>
  <c r="D52" i="2"/>
  <c r="D50" i="2"/>
  <c r="D53" i="2"/>
  <c r="D51" i="2"/>
  <c r="G50" i="2"/>
  <c r="G54" i="2" s="1"/>
  <c r="G55" i="2" s="1"/>
  <c r="E50" i="2"/>
  <c r="E54" i="2" s="1"/>
  <c r="E55" i="2" s="1"/>
  <c r="S54" i="2" l="1"/>
  <c r="S55" i="2" s="1"/>
  <c r="D54" i="2"/>
  <c r="D55" i="2" s="1"/>
  <c r="D19" i="1" s="1"/>
  <c r="I54" i="2"/>
  <c r="I55" i="2" s="1"/>
  <c r="L54" i="2"/>
  <c r="L55" i="2" s="1"/>
  <c r="K54" i="2"/>
  <c r="K55" i="2" s="1"/>
  <c r="N54" i="2"/>
  <c r="N55" i="2" s="1"/>
  <c r="F54" i="2"/>
  <c r="F55" i="2" s="1"/>
  <c r="H54" i="2"/>
  <c r="H55" i="2" s="1"/>
  <c r="M54" i="2"/>
  <c r="M55" i="2" s="1"/>
  <c r="P54" i="2"/>
  <c r="P55" i="2" s="1"/>
  <c r="C54" i="2"/>
  <c r="C55" i="2" s="1"/>
  <c r="J54" i="2"/>
  <c r="J55" i="2" s="1"/>
  <c r="O54" i="2"/>
  <c r="O55" i="2" s="1"/>
  <c r="R54" i="2"/>
  <c r="R55" i="2" s="1"/>
  <c r="W52" i="2"/>
  <c r="W50" i="2"/>
  <c r="W53" i="2"/>
  <c r="W51" i="2"/>
  <c r="D24" i="1"/>
  <c r="E56" i="2"/>
  <c r="G19" i="1"/>
  <c r="G56" i="2"/>
  <c r="J14" i="1"/>
  <c r="I56" i="2"/>
  <c r="L56" i="2"/>
  <c r="M14" i="1"/>
  <c r="P24" i="1"/>
  <c r="Q56" i="2"/>
  <c r="T56" i="2"/>
  <c r="S24" i="1"/>
  <c r="J24" i="1"/>
  <c r="K56" i="2"/>
  <c r="N56" i="2"/>
  <c r="M24" i="1"/>
  <c r="S56" i="2"/>
  <c r="S19" i="1"/>
  <c r="U52" i="2"/>
  <c r="U50" i="2"/>
  <c r="U53" i="2"/>
  <c r="U51" i="2"/>
  <c r="V53" i="2"/>
  <c r="V51" i="2"/>
  <c r="V52" i="2"/>
  <c r="V50" i="2"/>
  <c r="D56" i="2" l="1"/>
  <c r="V54" i="2"/>
  <c r="V55" i="2" s="1"/>
  <c r="P14" i="1"/>
  <c r="O56" i="2"/>
  <c r="C56" i="2"/>
  <c r="D14" i="1"/>
  <c r="M19" i="1"/>
  <c r="M56" i="2"/>
  <c r="F56" i="2"/>
  <c r="G14" i="1"/>
  <c r="U54" i="2"/>
  <c r="U55" i="2" s="1"/>
  <c r="W54" i="2"/>
  <c r="W55" i="2" s="1"/>
  <c r="R56" i="2"/>
  <c r="S14" i="1"/>
  <c r="J56" i="2"/>
  <c r="J19" i="1"/>
  <c r="P56" i="2"/>
  <c r="P19" i="1"/>
  <c r="H56" i="2"/>
  <c r="G24" i="1"/>
  <c r="V14" i="1" l="1"/>
  <c r="U56" i="2"/>
  <c r="M4" i="1"/>
  <c r="V24" i="1"/>
  <c r="W56" i="2"/>
  <c r="M5" i="1"/>
  <c r="V19" i="1"/>
  <c r="V56" i="2"/>
  <c r="D5" i="1" l="1"/>
  <c r="B108" i="3" s="1"/>
  <c r="C106" i="3"/>
  <c r="C107" i="3" s="1"/>
  <c r="B107" i="3" s="1"/>
  <c r="I106" i="3"/>
  <c r="H106" i="3"/>
  <c r="G106" i="3"/>
  <c r="F106" i="3"/>
  <c r="E106" i="3"/>
  <c r="B109" i="3"/>
  <c r="B106" i="3"/>
  <c r="J106" i="3"/>
  <c r="AA4" i="1" l="1"/>
  <c r="J107" i="3"/>
  <c r="J108" i="3" s="1"/>
  <c r="J109" i="3" s="1"/>
  <c r="I107" i="3"/>
  <c r="I108" i="3" s="1"/>
  <c r="I109" i="3" s="1"/>
  <c r="H107" i="3"/>
  <c r="H108" i="3" s="1"/>
  <c r="H109" i="3" s="1"/>
  <c r="G107" i="3"/>
  <c r="G108" i="3" s="1"/>
  <c r="G109" i="3" s="1"/>
  <c r="F107" i="3"/>
  <c r="F108" i="3" s="1"/>
  <c r="F109" i="3" s="1"/>
  <c r="E107" i="3"/>
  <c r="E108" i="3" s="1"/>
  <c r="E109" i="3" s="1"/>
  <c r="S4" i="1" l="1"/>
  <c r="AA5" i="1" s="1"/>
  <c r="T4" i="1" l="1"/>
</calcChain>
</file>

<file path=xl/sharedStrings.xml><?xml version="1.0" encoding="utf-8"?>
<sst xmlns="http://schemas.openxmlformats.org/spreadsheetml/2006/main" count="822" uniqueCount="222">
  <si>
    <t>MTC</t>
  </si>
  <si>
    <t xml:space="preserve">Total Raw Deduct Points = </t>
  </si>
  <si>
    <t xml:space="preserve">PCI = </t>
  </si>
  <si>
    <t>Distress &gt; 5=</t>
  </si>
  <si>
    <t xml:space="preserve">Total  Distress Types = </t>
  </si>
  <si>
    <t>1</t>
  </si>
  <si>
    <t>2</t>
  </si>
  <si>
    <t>3</t>
  </si>
  <si>
    <t>4</t>
  </si>
  <si>
    <t>5</t>
  </si>
  <si>
    <t>6</t>
  </si>
  <si>
    <t>7</t>
  </si>
  <si>
    <t>Alligator</t>
  </si>
  <si>
    <t>Block</t>
  </si>
  <si>
    <t>Distortions</t>
  </si>
  <si>
    <t xml:space="preserve">Longitudinal/ </t>
  </si>
  <si>
    <t>Patching/</t>
  </si>
  <si>
    <t>Rutting/</t>
  </si>
  <si>
    <t>Weathering/</t>
  </si>
  <si>
    <t>Cracking</t>
  </si>
  <si>
    <t>Transverse</t>
  </si>
  <si>
    <t>Utility Cuts</t>
  </si>
  <si>
    <t>Depressions</t>
  </si>
  <si>
    <t>Raveling</t>
  </si>
  <si>
    <t>Low</t>
  </si>
  <si>
    <t xml:space="preserve">Quantity = </t>
  </si>
  <si>
    <t>Density % =`</t>
  </si>
  <si>
    <t xml:space="preserve">Deduct = </t>
  </si>
  <si>
    <t xml:space="preserve">  </t>
  </si>
  <si>
    <t>Medium</t>
  </si>
  <si>
    <t>High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</si>
  <si>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</si>
  <si>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</si>
  <si>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</si>
  <si>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</si>
  <si>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</si>
  <si>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</si>
  <si>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</si>
  <si>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</si>
  <si>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</si>
  <si>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</si>
  <si>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</si>
  <si>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</si>
  <si>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</si>
  <si>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H</t>
  </si>
  <si>
    <t/>
  </si>
  <si>
    <t>Current Table</t>
  </si>
  <si>
    <t>Seven</t>
  </si>
  <si>
    <t>MATCH =</t>
  </si>
  <si>
    <t xml:space="preserve">Total = </t>
  </si>
  <si>
    <t>x</t>
  </si>
  <si>
    <t>y</t>
  </si>
  <si>
    <t>\p</t>
  </si>
  <si>
    <t>{choose-one TONE;Seven;"Pick Area or Per-cent";"Distress #7";;}</t>
  </si>
  <si>
    <t>TOne</t>
  </si>
  <si>
    <t>By Quanity</t>
  </si>
  <si>
    <t>By % of Quanity</t>
  </si>
  <si>
    <t>\r</t>
  </si>
  <si>
    <t>{Let RAN_X1,@int(@rand*21+1)}</t>
  </si>
  <si>
    <t>{Let RAN_y1,@int(@rand*40+1)}</t>
  </si>
  <si>
    <t>{chooseone</t>
  </si>
  <si>
    <t>/rff2~SevenL~</t>
  </si>
  <si>
    <t>/rfp1~SevenL~</t>
  </si>
  <si>
    <t>{calc}{calc}</t>
  </si>
  <si>
    <t>/rff2~SevenM~</t>
  </si>
  <si>
    <t>/rfp1~SevenM~</t>
  </si>
  <si>
    <t>{if VALUE_1&lt;1}{r_1}</t>
  </si>
  <si>
    <t>/rff2~SevenH~</t>
  </si>
  <si>
    <t>/rfp1~SevenH~</t>
  </si>
  <si>
    <t>{if VALUE_1&gt;match*.8}{r_1}</t>
  </si>
  <si>
    <t>{Let RAN_X2,@int(@rand*21+1)}</t>
  </si>
  <si>
    <t>{Let RAN_y2,@int(@rand*40+1)}</t>
  </si>
  <si>
    <t>{if VALUE_2&lt;1}{r_2}</t>
  </si>
  <si>
    <t>{if VALUE_2&gt;match*.8}{r_2}</t>
  </si>
  <si>
    <t>Sample Area (must be filled in)</t>
  </si>
  <si>
    <t>{if VALUE_1+VALUE_2=&gt;MATCH}{r_2}</t>
  </si>
  <si>
    <t>1- LOW -  Alligator Cracking (enter area)</t>
  </si>
  <si>
    <t>{Let RAN_X3,@int(@rand*21+1)}</t>
  </si>
  <si>
    <t>1- MEDIUM -  Alligator Cracking (enter area)</t>
  </si>
  <si>
    <t>{Let RAN_y3,@int(@rand*40+1)}</t>
  </si>
  <si>
    <t>1- HIGH -  Alligator Cracking (enter area)</t>
  </si>
  <si>
    <t>2 - LOW -  Block Cracking (enter area)</t>
  </si>
  <si>
    <t>{if VALUE_3&lt;1}{r_3}</t>
  </si>
  <si>
    <t>2 - MEDIUM -  Block Cracking (enter area)</t>
  </si>
  <si>
    <t>{if VALUE_3&gt;match*.8}{r_3}</t>
  </si>
  <si>
    <t>2 - HIGH -  Block Cracking (enter area)</t>
  </si>
  <si>
    <t>{if total=MATCH}{break}</t>
  </si>
  <si>
    <t>3 - LOW - Distortions (enter area)</t>
  </si>
  <si>
    <t>{r_3}</t>
  </si>
  <si>
    <t>3 - MEDIUM - Distortions (enter area)</t>
  </si>
  <si>
    <t>3 - HIGH - Distortions (enter area)</t>
  </si>
  <si>
    <t>4 - LOW - Longitudinal or Transverse Cracking (enter area)</t>
  </si>
  <si>
    <t>4 - MEDIUM - Longitudinal or Transverse Cracking (enter area)</t>
  </si>
  <si>
    <t>4 - HIGH - Longitudinal or Transverse Cracking (enter area)</t>
  </si>
  <si>
    <t>5 - LOW - Patching or Utility Cuts (enter area)</t>
  </si>
  <si>
    <t>5 - MEDIUM - Patching or Utility Cuts (enter area)</t>
  </si>
  <si>
    <t>5 - HIGH - Patching or Utility Cuts (enter area)</t>
  </si>
  <si>
    <t>6 - LOW - Rutting or Depresssions (enter area)</t>
  </si>
  <si>
    <t>6 - MEDIUM - Rutting or Depresssions (enter area)</t>
  </si>
  <si>
    <t>6 - HIGH - Rutting or Depresssions (enter area)</t>
  </si>
  <si>
    <t>Categories</t>
  </si>
  <si>
    <t>Failed</t>
  </si>
  <si>
    <t>Very Poor</t>
  </si>
  <si>
    <t>Poor</t>
  </si>
  <si>
    <t>Fair</t>
  </si>
  <si>
    <t>@IF(@CELL("format",$SEVENL)="P1","Percent","Quanity")</t>
  </si>
  <si>
    <t>Good</t>
  </si>
  <si>
    <t>Very Good</t>
  </si>
  <si>
    <t>\E</t>
  </si>
  <si>
    <t>/reERASE~</t>
  </si>
  <si>
    <t>Excellent</t>
  </si>
  <si>
    <t>/reERASE1~</t>
  </si>
  <si>
    <t>/reERASE2~</t>
  </si>
  <si>
    <t>/reERASE3~</t>
  </si>
  <si>
    <t>{home}</t>
  </si>
  <si>
    <t>{goto}ERASE~{calc}</t>
  </si>
  <si>
    <t>{?}~</t>
  </si>
  <si>
    <t>{goto}ERASE1~{calc}</t>
  </si>
  <si>
    <t>{calc}{?}~{goto}</t>
  </si>
  <si>
    <t>$A:$D$17~{calc}{?}~{GOTO}</t>
  </si>
  <si>
    <t>$A:$D$22~{calc}{?}~{GOTO}</t>
  </si>
  <si>
    <t>$A:$G$12~{calc}{?}~{GOTO}</t>
  </si>
  <si>
    <t>$A:$G$17~{calc}{?}~{GOTO}</t>
  </si>
  <si>
    <t>$A:$G$22~{calc}{?}~{GOTO}</t>
  </si>
  <si>
    <t>$A:$J$12~{calc}{?}~{GOTO}</t>
  </si>
  <si>
    <t>$A:$J$17~{calc}{?}~{GOTO}</t>
  </si>
  <si>
    <t>$A:$J$22~{calc}{?}~{GOTO}</t>
  </si>
  <si>
    <t>$A:$M$12~{calc}{?}~{GOTO}</t>
  </si>
  <si>
    <t>$A:$M$17~{calc}{?}~{GOTO}</t>
  </si>
  <si>
    <t>$A:$M$22~{calc}{?}~{GOTO}</t>
  </si>
  <si>
    <t>$A:$P$12~{calc}{?}~{GOTO}</t>
  </si>
  <si>
    <t>$A:$P$17~{calc}{?}~{GOTO}</t>
  </si>
  <si>
    <t>$A:$P$22~{calc}{?}~{GOTO}</t>
  </si>
  <si>
    <t>$A:$S$12~{calc}{?}~{GOTO}</t>
  </si>
  <si>
    <t>$A:$S$17~{calc}{?}~{GOTO}</t>
  </si>
  <si>
    <t>$A:$S$22~{calc}{?}~{GOTO}</t>
  </si>
  <si>
    <t>$A:$V$12~{calc}{?}~{GOTO}</t>
  </si>
  <si>
    <t>$A:$V$17~{calc}{?}~{GOTO}</t>
  </si>
  <si>
    <t>$A:$V$22~{calc}{?}~</t>
  </si>
  <si>
    <t>\A</t>
  </si>
  <si>
    <t>{goto}ERASE1~</t>
  </si>
  <si>
    <t>\C+DC50</t>
  </si>
  <si>
    <t>Slope of Line (of Linear Interpolation)</t>
  </si>
  <si>
    <t>Deduct Value</t>
  </si>
  <si>
    <t>Is this &gt; 5</t>
  </si>
  <si>
    <t xml:space="preserve"> $D$4</t>
  </si>
  <si>
    <t xml:space="preserve"> $D$12</t>
  </si>
  <si>
    <t xml:space="preserve"> $D$17</t>
  </si>
  <si>
    <t xml:space="preserve"> $D$22</t>
  </si>
  <si>
    <t xml:space="preserve"> $G$12</t>
  </si>
  <si>
    <t xml:space="preserve"> $G$17</t>
  </si>
  <si>
    <t xml:space="preserve"> $G$22</t>
  </si>
  <si>
    <t xml:space="preserve"> $J$12</t>
  </si>
  <si>
    <t xml:space="preserve"> $J$17</t>
  </si>
  <si>
    <t xml:space="preserve"> $J$22</t>
  </si>
  <si>
    <t xml:space="preserve"> $M$12</t>
  </si>
  <si>
    <t xml:space="preserve"> $M$17</t>
  </si>
  <si>
    <t xml:space="preserve"> $M$22</t>
  </si>
  <si>
    <t xml:space="preserve"> $P$12</t>
  </si>
  <si>
    <t xml:space="preserve"> $P$17</t>
  </si>
  <si>
    <t xml:space="preserve"> $P$22</t>
  </si>
  <si>
    <t xml:space="preserve"> $S$12</t>
  </si>
  <si>
    <t xml:space="preserve"> $S$17</t>
  </si>
  <si>
    <t xml:space="preserve"> $S$22</t>
  </si>
  <si>
    <t xml:space="preserve"> $V$12</t>
  </si>
  <si>
    <t xml:space="preserve"> $V$17</t>
  </si>
  <si>
    <t xml:space="preserve"> $V$22</t>
  </si>
  <si>
    <t>Ctrl + E  =  Enter Information for New Inspection Unit</t>
  </si>
  <si>
    <t>Percent</t>
  </si>
  <si>
    <t>(If Percent then = 2)</t>
  </si>
  <si>
    <t>old way in lotus</t>
  </si>
  <si>
    <t>Alligator Cracking</t>
  </si>
  <si>
    <t>this is the Lower Boundary</t>
  </si>
  <si>
    <t>this is the Upper Boundary</t>
  </si>
  <si>
    <t>this is the Lower Boundary Lookup Value</t>
  </si>
  <si>
    <t>this is the Upper Boundary Lookup Value</t>
  </si>
  <si>
    <t>Block Cracking</t>
  </si>
  <si>
    <t>Longitude /Transverse</t>
  </si>
  <si>
    <t>Patching / Utility Cuts</t>
  </si>
  <si>
    <t>Rutting /Depressions</t>
  </si>
  <si>
    <t>Weathering / Reveling</t>
  </si>
  <si>
    <t>1L</t>
  </si>
  <si>
    <t>1M</t>
  </si>
  <si>
    <t>1H</t>
  </si>
  <si>
    <t>2L</t>
  </si>
  <si>
    <t>2M</t>
  </si>
  <si>
    <t>2H</t>
  </si>
  <si>
    <t>3L</t>
  </si>
  <si>
    <t>3M</t>
  </si>
  <si>
    <t>3H</t>
  </si>
  <si>
    <t>4L</t>
  </si>
  <si>
    <t>4M</t>
  </si>
  <si>
    <t>4H</t>
  </si>
  <si>
    <t>5L</t>
  </si>
  <si>
    <t>5M</t>
  </si>
  <si>
    <t>5H</t>
  </si>
  <si>
    <t>6L</t>
  </si>
  <si>
    <t>6M</t>
  </si>
  <si>
    <t>6H</t>
  </si>
  <si>
    <t>7L</t>
  </si>
  <si>
    <t>7M</t>
  </si>
  <si>
    <t>7H</t>
  </si>
  <si>
    <t xml:space="preserve"> Corrections for Multiple Distresses</t>
  </si>
  <si>
    <t>Ph: 503.365.3129</t>
  </si>
  <si>
    <t>or 503.928.9108</t>
  </si>
  <si>
    <t>Operations Manager</t>
  </si>
  <si>
    <t>This is a reverse engineering of the Metropolitan Transportation Commission (MTC) Pavement Management Software of MTC Oakland, California</t>
  </si>
  <si>
    <t>Data tables were calculated by entering fix figures in software, then using interpolation and look-up tables.</t>
  </si>
  <si>
    <t>5155 Silverton Road, NE    Salem, Or  97305</t>
  </si>
  <si>
    <t>Spreadsheet movement macros may / will not work.</t>
  </si>
  <si>
    <t>1.  Make sure at least a " 0 " value is in each of the 21- distresses on the "Entry Screen" ( do not leave any blank )</t>
  </si>
  <si>
    <t>3.  Data entering in for '# 7 - " Weathering / Reveling " can be either % of surface area or total area - use radio button on top of column.</t>
  </si>
  <si>
    <t>4.  Can use " Ctrl E " macro to make entries automatically</t>
  </si>
  <si>
    <t>currently with Marion County, Oregon</t>
  </si>
  <si>
    <t>updated: 'July 2010</t>
  </si>
  <si>
    <t>dnewell@co.marion.or.us</t>
  </si>
  <si>
    <t>dnewell@colton.com</t>
  </si>
  <si>
    <r>
      <t xml:space="preserve">Author is </t>
    </r>
    <r>
      <rPr>
        <b/>
        <sz val="14"/>
        <color indexed="12"/>
        <rFont val="Arial"/>
        <family val="2"/>
      </rPr>
      <t>Don Newell</t>
    </r>
  </si>
  <si>
    <t>2.  Enter Inspection Area ( Sq Ft ) in upper left box</t>
  </si>
  <si>
    <r>
      <t xml:space="preserve">Area </t>
    </r>
    <r>
      <rPr>
        <b/>
        <sz val="9"/>
        <color indexed="8"/>
        <rFont val="Arial"/>
        <family val="2"/>
      </rPr>
      <t xml:space="preserve">(sq ft) </t>
    </r>
    <r>
      <rPr>
        <b/>
        <sz val="12"/>
        <color indexed="8"/>
        <rFont val="Arial"/>
        <family val="2"/>
      </rPr>
      <t xml:space="preserve">= </t>
    </r>
  </si>
  <si>
    <t>You may need to change the " Zoom " factor to fit on your screen</t>
  </si>
  <si>
    <t>See  "Instructions " worksheet tab to operate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</si>
</sst>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;;"/>
    <numFmt numFmtId="165" formatCode="0.0%"/>
    <numFmt numFmtId="166" formatCode="0.0"/>
  </numFmts>
  <fonts count="49">
    <font>
      <sz val="12"/>
      <name val="Arial"/>
    </font>
    <font>
      <b/>
      <sz val="18"/>
      <color indexed="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b/>
      <sz val="14"/>
      <color indexed="9"/>
      <name val="Arial"/>
      <family val="2"/>
    </font>
    <font>
      <sz val="12"/>
      <color indexed="9"/>
      <name val="Arial"/>
      <family val="2"/>
    </font>
    <font>
      <b/>
      <sz val="24"/>
      <color indexed="9"/>
      <name val="Arial"/>
      <family val="2"/>
    </font>
    <font>
      <sz val="12"/>
      <color indexed="8"/>
      <name val="Arial"/>
      <family val="2"/>
    </font>
    <font>
      <sz val="24"/>
      <color indexed="8"/>
      <name val="Arrus Blk BT"/>
    </font>
    <font>
      <b/>
      <sz val="14"/>
      <color indexed="8"/>
      <name val="Arial"/>
      <family val="2"/>
    </font>
    <font>
      <sz val="8"/>
      <color indexed="10"/>
      <name val="Arial"/>
      <family val="2"/>
    </font>
    <font>
      <sz val="12"/>
      <color indexed="10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12"/>
      <color indexed="9"/>
      <name val="Arial"/>
      <family val="2"/>
    </font>
    <font>
      <sz val="14"/>
      <color indexed="8"/>
      <name val="Arial"/>
      <family val="2"/>
    </font>
    <font>
      <sz val="9"/>
      <name val="Arial"/>
      <family val="2"/>
    </font>
    <font>
      <b/>
      <i/>
      <sz val="12"/>
      <color indexed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2"/>
      <color indexed="39"/>
      <name val="Arial"/>
      <family val="2"/>
    </font>
    <font>
      <sz val="12"/>
      <color indexed="61"/>
      <name val="Arial"/>
      <family val="2"/>
    </font>
    <font>
      <sz val="10"/>
      <name val="Arial"/>
      <family val="2"/>
    </font>
    <font>
      <b/>
      <sz val="12"/>
      <color indexed="12"/>
      <name val="Arial"/>
      <family val="2"/>
    </font>
    <font>
      <b/>
      <sz val="24"/>
      <color indexed="8"/>
      <name val="Arrus Blk BT"/>
    </font>
    <font>
      <sz val="12"/>
      <color indexed="60"/>
      <name val="Arial"/>
      <family val="2"/>
    </font>
    <font>
      <b/>
      <sz val="14"/>
      <color indexed="20"/>
      <name val="Arial"/>
      <family val="2"/>
    </font>
    <font>
      <b/>
      <sz val="12"/>
      <color indexed="20"/>
      <name val="Arial"/>
      <family val="2"/>
    </font>
    <font>
      <b/>
      <sz val="12"/>
      <color indexed="17"/>
      <name val="Arial"/>
      <family val="2"/>
    </font>
    <font>
      <sz val="12"/>
      <color indexed="17"/>
      <name val="Arial"/>
      <family val="2"/>
    </font>
    <font>
      <b/>
      <sz val="12"/>
      <color indexed="12"/>
      <name val="Arial"/>
      <family val="2"/>
    </font>
    <font>
      <sz val="12"/>
      <color indexed="56"/>
      <name val="Arial"/>
      <family val="2"/>
    </font>
    <font>
      <sz val="12"/>
      <color indexed="16"/>
      <name val="Arial"/>
      <family val="2"/>
    </font>
    <font>
      <sz val="12"/>
      <color indexed="14"/>
      <name val="Arial"/>
      <family val="2"/>
    </font>
    <font>
      <b/>
      <sz val="12"/>
      <color indexed="14"/>
      <name val="Arial"/>
      <family val="2"/>
    </font>
    <font>
      <b/>
      <sz val="12"/>
      <color indexed="16"/>
      <name val="Arial"/>
      <family val="2"/>
    </font>
    <font>
      <b/>
      <sz val="12"/>
      <color indexed="56"/>
      <name val="Arial"/>
      <family val="2"/>
    </font>
    <font>
      <sz val="11"/>
      <name val="Arial"/>
      <family val="2"/>
    </font>
    <font>
      <sz val="11"/>
      <color indexed="17"/>
      <name val="Arial"/>
      <family val="2"/>
    </font>
    <font>
      <b/>
      <sz val="11"/>
      <color indexed="57"/>
      <name val="Arial"/>
      <family val="2"/>
    </font>
    <font>
      <u/>
      <sz val="12"/>
      <color indexed="12"/>
      <name val="Arial"/>
      <family val="2"/>
    </font>
    <font>
      <b/>
      <sz val="14"/>
      <color indexed="12"/>
      <name val="Arial"/>
      <family val="2"/>
    </font>
    <font>
      <i/>
      <sz val="15"/>
      <color indexed="9"/>
      <name val="Swis721 BlkEx BT"/>
    </font>
    <font>
      <b/>
      <i/>
      <sz val="12"/>
      <color indexed="9"/>
      <name val="Swis721 BlkEx BT"/>
    </font>
    <font>
      <i/>
      <sz val="11"/>
      <color indexed="20"/>
      <name val="Arial"/>
      <family val="2"/>
    </font>
    <font>
      <b/>
      <sz val="9"/>
      <color indexed="8"/>
      <name val="Arial"/>
      <family val="2"/>
    </font>
    <font>
      <b/>
      <sz val="18"/>
      <color indexed="9"/>
      <name val="Arial"/>
      <family val="2"/>
    </font>
    <font>
      <sz val="8"/>
      <color rgb="FF000000"/>
      <name val="Tahoma"/>
      <family val="2"/>
    </font>
  </fonts>
  <fills count="1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4"/>
      </patternFill>
    </fill>
    <fill>
      <patternFill patternType="solid">
        <fgColor indexed="13"/>
      </patternFill>
    </fill>
    <fill>
      <patternFill patternType="solid">
        <fgColor indexed="11"/>
      </patternFill>
    </fill>
    <fill>
      <patternFill patternType="solid">
        <fgColor indexed="10"/>
      </patternFill>
    </fill>
    <fill>
      <patternFill patternType="solid">
        <fgColor indexed="17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8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/>
      <right style="thick">
        <color indexed="8"/>
      </right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ck">
        <color indexed="8"/>
      </bottom>
      <diagonal/>
    </border>
    <border>
      <left/>
      <right style="thin">
        <color indexed="64"/>
      </right>
      <top/>
      <bottom style="thick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/>
      <bottom style="thick">
        <color indexed="8"/>
      </bottom>
      <diagonal/>
    </border>
  </borders>
  <cellStyleXfs count="2">
    <xf numFmtId="0" fontId="0" fillId="2" borderId="0"/>
    <xf numFmtId="0" fontId="41" fillId="0" borderId="0" applyNumberFormat="0" applyFill="0" applyBorder="0" applyAlignment="0" applyProtection="0">
      <alignment vertical="top"/>
      <protection locked="0"/>
    </xf>
  </cellStyleXfs>
  <cellXfs count="202">
    <xf numFmtId="0" fontId="0" fillId="2" borderId="0" xfId="0" applyNumberFormat="1"/>
    <xf numFmtId="0" fontId="0" fillId="2" borderId="0" xfId="0" applyNumberFormat="1" applyProtection="1">
      <protection locked="0"/>
    </xf>
    <xf numFmtId="0" fontId="3" fillId="2" borderId="0" xfId="0" applyNumberFormat="1" applyFont="1"/>
    <xf numFmtId="0" fontId="0" fillId="2" borderId="1" xfId="0" applyNumberFormat="1" applyBorder="1" applyAlignment="1" applyProtection="1">
      <alignment horizontal="right"/>
      <protection locked="0"/>
    </xf>
    <xf numFmtId="2" fontId="0" fillId="2" borderId="0" xfId="0" applyNumberFormat="1" applyAlignment="1">
      <alignment horizontal="left" vertical="center"/>
    </xf>
    <xf numFmtId="0" fontId="0" fillId="2" borderId="2" xfId="0" applyNumberFormat="1" applyBorder="1" applyProtection="1">
      <protection locked="0"/>
    </xf>
    <xf numFmtId="0" fontId="2" fillId="3" borderId="3" xfId="0" applyNumberFormat="1" applyFont="1" applyFill="1" applyBorder="1" applyAlignment="1">
      <alignment horizontal="right" vertical="center"/>
    </xf>
    <xf numFmtId="0" fontId="0" fillId="3" borderId="4" xfId="0" applyNumberFormat="1" applyFill="1" applyBorder="1" applyAlignment="1">
      <alignment vertical="center"/>
    </xf>
    <xf numFmtId="37" fontId="1" fillId="3" borderId="5" xfId="0" applyNumberFormat="1" applyFont="1" applyFill="1" applyBorder="1" applyAlignment="1" applyProtection="1">
      <alignment horizontal="left" vertical="center"/>
      <protection locked="0"/>
    </xf>
    <xf numFmtId="37" fontId="0" fillId="2" borderId="0" xfId="0" applyNumberFormat="1" applyAlignment="1">
      <alignment vertical="center"/>
    </xf>
    <xf numFmtId="166" fontId="0" fillId="2" borderId="0" xfId="0" applyNumberFormat="1" applyAlignment="1">
      <alignment horizontal="left" vertical="center"/>
    </xf>
    <xf numFmtId="0" fontId="4" fillId="4" borderId="3" xfId="0" applyNumberFormat="1" applyFont="1" applyFill="1" applyBorder="1" applyAlignment="1">
      <alignment horizontal="right" vertical="center"/>
    </xf>
    <xf numFmtId="0" fontId="5" fillId="4" borderId="4" xfId="0" applyNumberFormat="1" applyFont="1" applyFill="1" applyBorder="1" applyAlignment="1">
      <alignment vertical="center"/>
    </xf>
    <xf numFmtId="0" fontId="4" fillId="4" borderId="4" xfId="0" applyNumberFormat="1" applyFont="1" applyFill="1" applyBorder="1" applyAlignment="1">
      <alignment horizontal="left" vertical="center"/>
    </xf>
    <xf numFmtId="0" fontId="6" fillId="4" borderId="4" xfId="0" applyNumberFormat="1" applyFont="1" applyFill="1" applyBorder="1" applyAlignment="1">
      <alignment horizontal="left" vertical="center"/>
    </xf>
    <xf numFmtId="0" fontId="6" fillId="4" borderId="5" xfId="0" applyNumberFormat="1" applyFont="1" applyFill="1" applyBorder="1" applyAlignment="1">
      <alignment horizontal="left" vertical="center"/>
    </xf>
    <xf numFmtId="164" fontId="0" fillId="2" borderId="2" xfId="0" applyNumberFormat="1" applyBorder="1" applyProtection="1">
      <protection locked="0"/>
    </xf>
    <xf numFmtId="0" fontId="0" fillId="2" borderId="0" xfId="0" applyNumberFormat="1" applyAlignment="1">
      <alignment vertical="center"/>
    </xf>
    <xf numFmtId="0" fontId="0" fillId="2" borderId="0" xfId="0" applyNumberFormat="1" applyAlignment="1">
      <alignment horizontal="left" vertical="center"/>
    </xf>
    <xf numFmtId="0" fontId="0" fillId="2" borderId="0" xfId="0" applyNumberFormat="1" applyAlignment="1">
      <alignment horizontal="left" vertical="top"/>
    </xf>
    <xf numFmtId="0" fontId="2" fillId="2" borderId="0" xfId="0" applyNumberFormat="1" applyFont="1" applyAlignment="1">
      <alignment horizontal="right"/>
    </xf>
    <xf numFmtId="0" fontId="0" fillId="2" borderId="6" xfId="0" applyNumberFormat="1" applyBorder="1" applyProtection="1">
      <protection locked="0"/>
    </xf>
    <xf numFmtId="0" fontId="7" fillId="2" borderId="0" xfId="0" applyNumberFormat="1" applyFont="1"/>
    <xf numFmtId="0" fontId="8" fillId="5" borderId="0" xfId="0" applyNumberFormat="1" applyFont="1" applyFill="1"/>
    <xf numFmtId="0" fontId="8" fillId="5" borderId="0" xfId="0" applyNumberFormat="1" applyFont="1" applyFill="1" applyAlignment="1">
      <alignment horizontal="center"/>
    </xf>
    <xf numFmtId="0" fontId="2" fillId="5" borderId="0" xfId="0" applyNumberFormat="1" applyFont="1" applyFill="1" applyAlignment="1">
      <alignment horizontal="centerContinuous"/>
    </xf>
    <xf numFmtId="0" fontId="7" fillId="5" borderId="0" xfId="0" applyNumberFormat="1" applyFont="1" applyFill="1"/>
    <xf numFmtId="0" fontId="7" fillId="5" borderId="7" xfId="0" applyNumberFormat="1" applyFont="1" applyFill="1" applyBorder="1" applyAlignment="1">
      <alignment horizontal="centerContinuous"/>
    </xf>
    <xf numFmtId="0" fontId="7" fillId="2" borderId="8" xfId="0" applyNumberFormat="1" applyFont="1" applyFill="1" applyBorder="1" applyAlignment="1">
      <alignment horizontal="centerContinuous"/>
    </xf>
    <xf numFmtId="0" fontId="0" fillId="2" borderId="0" xfId="0" applyNumberFormat="1" applyFill="1"/>
    <xf numFmtId="0" fontId="7" fillId="2" borderId="9" xfId="0" applyNumberFormat="1" applyFont="1" applyBorder="1" applyAlignment="1">
      <alignment horizontal="right"/>
    </xf>
    <xf numFmtId="0" fontId="7" fillId="5" borderId="0" xfId="0" applyNumberFormat="1" applyFont="1" applyFill="1" applyAlignment="1">
      <alignment horizontal="centerContinuous"/>
    </xf>
    <xf numFmtId="37" fontId="7" fillId="5" borderId="0" xfId="0" applyNumberFormat="1" applyFont="1" applyFill="1" applyAlignment="1" applyProtection="1">
      <alignment horizontal="centerContinuous"/>
      <protection locked="0"/>
    </xf>
    <xf numFmtId="0" fontId="7" fillId="2" borderId="10" xfId="0" applyNumberFormat="1" applyFont="1" applyFill="1" applyBorder="1" applyAlignment="1">
      <alignment horizontal="centerContinuous"/>
    </xf>
    <xf numFmtId="10" fontId="2" fillId="5" borderId="0" xfId="0" applyNumberFormat="1" applyFont="1" applyFill="1" applyAlignment="1">
      <alignment horizontal="centerContinuous"/>
    </xf>
    <xf numFmtId="9" fontId="7" fillId="5" borderId="0" xfId="0" applyNumberFormat="1" applyFont="1" applyFill="1" applyAlignment="1">
      <alignment horizontal="centerContinuous"/>
    </xf>
    <xf numFmtId="0" fontId="9" fillId="2" borderId="10" xfId="0" applyNumberFormat="1" applyFont="1" applyFill="1" applyBorder="1" applyAlignment="1">
      <alignment horizontal="centerContinuous"/>
    </xf>
    <xf numFmtId="10" fontId="0" fillId="2" borderId="0" xfId="0" applyNumberFormat="1" applyFill="1"/>
    <xf numFmtId="0" fontId="7" fillId="2" borderId="11" xfId="0" applyNumberFormat="1" applyFont="1" applyFill="1" applyBorder="1" applyAlignment="1">
      <alignment horizontal="centerContinuous"/>
    </xf>
    <xf numFmtId="0" fontId="7" fillId="2" borderId="0" xfId="0" applyNumberFormat="1" applyFont="1" applyFill="1" applyAlignment="1">
      <alignment horizontal="centerContinuous"/>
    </xf>
    <xf numFmtId="0" fontId="2" fillId="5" borderId="7" xfId="0" applyNumberFormat="1" applyFont="1" applyFill="1" applyBorder="1" applyAlignment="1">
      <alignment horizontal="centerContinuous"/>
    </xf>
    <xf numFmtId="37" fontId="7" fillId="5" borderId="0" xfId="0" applyNumberFormat="1" applyFont="1" applyFill="1" applyAlignment="1">
      <alignment horizontal="centerContinuous"/>
    </xf>
    <xf numFmtId="0" fontId="10" fillId="2" borderId="0" xfId="0" applyNumberFormat="1" applyFont="1" applyAlignment="1">
      <alignment horizontal="center" wrapText="1"/>
    </xf>
    <xf numFmtId="0" fontId="11" fillId="2" borderId="0" xfId="0" applyNumberFormat="1" applyFont="1" applyAlignment="1">
      <alignment horizontal="center" wrapText="1"/>
    </xf>
    <xf numFmtId="0" fontId="11" fillId="2" borderId="0" xfId="0" applyNumberFormat="1" applyFont="1" applyAlignment="1">
      <alignment horizontal="centerContinuous" wrapText="1"/>
    </xf>
    <xf numFmtId="0" fontId="0" fillId="2" borderId="0" xfId="0" applyNumberFormat="1" applyAlignment="1">
      <alignment horizontal="centerContinuous" vertical="center"/>
    </xf>
    <xf numFmtId="0" fontId="0" fillId="2" borderId="0" xfId="0" applyNumberFormat="1" applyFill="1" applyAlignment="1">
      <alignment horizontal="centerContinuous" vertical="center"/>
    </xf>
    <xf numFmtId="0" fontId="0" fillId="2" borderId="0" xfId="0" applyNumberFormat="1" applyAlignment="1">
      <alignment horizontal="centerContinuous"/>
    </xf>
    <xf numFmtId="0" fontId="12" fillId="5" borderId="0" xfId="0" applyNumberFormat="1" applyFont="1" applyFill="1" applyAlignment="1">
      <alignment horizontal="centerContinuous" vertical="center"/>
    </xf>
    <xf numFmtId="0" fontId="0" fillId="5" borderId="0" xfId="0" applyNumberFormat="1" applyFill="1"/>
    <xf numFmtId="0" fontId="0" fillId="5" borderId="0" xfId="0" applyNumberFormat="1" applyFill="1" applyAlignment="1">
      <alignment horizontal="center"/>
    </xf>
    <xf numFmtId="0" fontId="0" fillId="2" borderId="0" xfId="0" applyNumberFormat="1" applyFill="1" applyAlignment="1">
      <alignment horizontal="center"/>
    </xf>
    <xf numFmtId="0" fontId="0" fillId="5" borderId="12" xfId="0" applyNumberFormat="1" applyFill="1" applyBorder="1" applyAlignment="1">
      <alignment horizontal="center"/>
    </xf>
    <xf numFmtId="0" fontId="0" fillId="2" borderId="12" xfId="0" applyNumberFormat="1" applyFill="1" applyBorder="1" applyAlignment="1">
      <alignment horizontal="center"/>
    </xf>
    <xf numFmtId="0" fontId="12" fillId="6" borderId="0" xfId="0" applyNumberFormat="1" applyFont="1" applyFill="1"/>
    <xf numFmtId="10" fontId="0" fillId="6" borderId="0" xfId="0" applyNumberFormat="1" applyFill="1" applyProtection="1">
      <protection locked="0"/>
    </xf>
    <xf numFmtId="2" fontId="0" fillId="5" borderId="0" xfId="0" applyNumberFormat="1" applyFill="1"/>
    <xf numFmtId="0" fontId="12" fillId="2" borderId="0" xfId="0" applyNumberFormat="1" applyFont="1"/>
    <xf numFmtId="10" fontId="0" fillId="2" borderId="0" xfId="0" applyNumberFormat="1" applyProtection="1">
      <protection locked="0"/>
    </xf>
    <xf numFmtId="2" fontId="0" fillId="2" borderId="0" xfId="0" applyNumberFormat="1"/>
    <xf numFmtId="165" fontId="0" fillId="2" borderId="0" xfId="0" applyNumberFormat="1" applyProtection="1">
      <protection locked="0"/>
    </xf>
    <xf numFmtId="0" fontId="12" fillId="7" borderId="0" xfId="0" applyNumberFormat="1" applyFont="1" applyFill="1"/>
    <xf numFmtId="165" fontId="0" fillId="6" borderId="0" xfId="0" applyNumberFormat="1" applyFill="1" applyProtection="1">
      <protection locked="0"/>
    </xf>
    <xf numFmtId="9" fontId="0" fillId="6" borderId="0" xfId="0" applyNumberFormat="1" applyFill="1" applyProtection="1">
      <protection locked="0"/>
    </xf>
    <xf numFmtId="9" fontId="0" fillId="2" borderId="0" xfId="0" applyNumberFormat="1" applyProtection="1">
      <protection locked="0"/>
    </xf>
    <xf numFmtId="0" fontId="12" fillId="6" borderId="12" xfId="0" applyNumberFormat="1" applyFont="1" applyFill="1" applyBorder="1"/>
    <xf numFmtId="9" fontId="0" fillId="6" borderId="12" xfId="0" applyNumberFormat="1" applyFill="1" applyBorder="1" applyProtection="1">
      <protection locked="0"/>
    </xf>
    <xf numFmtId="10" fontId="12" fillId="8" borderId="0" xfId="0" applyNumberFormat="1" applyFont="1" applyFill="1"/>
    <xf numFmtId="10" fontId="12" fillId="5" borderId="0" xfId="0" applyNumberFormat="1" applyFont="1" applyFill="1"/>
    <xf numFmtId="10" fontId="12" fillId="6" borderId="0" xfId="0" applyNumberFormat="1" applyFont="1" applyFill="1"/>
    <xf numFmtId="2" fontId="0" fillId="6" borderId="0" xfId="0" applyNumberFormat="1" applyFill="1"/>
    <xf numFmtId="166" fontId="12" fillId="5" borderId="0" xfId="0" applyNumberFormat="1" applyFont="1" applyFill="1"/>
    <xf numFmtId="166" fontId="12" fillId="6" borderId="0" xfId="0" applyNumberFormat="1" applyFont="1" applyFill="1"/>
    <xf numFmtId="2" fontId="13" fillId="7" borderId="0" xfId="0" applyNumberFormat="1" applyFont="1" applyFill="1"/>
    <xf numFmtId="0" fontId="12" fillId="8" borderId="0" xfId="0" applyNumberFormat="1" applyFont="1" applyFill="1"/>
    <xf numFmtId="10" fontId="0" fillId="2" borderId="0" xfId="0" applyNumberFormat="1"/>
    <xf numFmtId="2" fontId="0" fillId="2" borderId="13" xfId="0" applyNumberFormat="1" applyBorder="1"/>
    <xf numFmtId="0" fontId="12" fillId="5" borderId="0" xfId="0" applyNumberFormat="1" applyFont="1" applyFill="1"/>
    <xf numFmtId="0" fontId="12" fillId="2" borderId="0" xfId="0" applyNumberFormat="1" applyFont="1" applyFill="1"/>
    <xf numFmtId="0" fontId="0" fillId="7" borderId="0" xfId="0" applyNumberFormat="1" applyFill="1"/>
    <xf numFmtId="1" fontId="0" fillId="7" borderId="0" xfId="0" applyNumberFormat="1" applyFill="1"/>
    <xf numFmtId="1" fontId="13" fillId="7" borderId="0" xfId="0" applyNumberFormat="1" applyFont="1" applyFill="1"/>
    <xf numFmtId="1" fontId="2" fillId="2" borderId="0" xfId="0" applyNumberFormat="1" applyFont="1"/>
    <xf numFmtId="1" fontId="0" fillId="9" borderId="0" xfId="0" applyNumberFormat="1" applyFill="1"/>
    <xf numFmtId="1" fontId="13" fillId="9" borderId="0" xfId="0" applyNumberFormat="1" applyFont="1" applyFill="1"/>
    <xf numFmtId="2" fontId="13" fillId="9" borderId="0" xfId="0" applyNumberFormat="1" applyFont="1" applyFill="1"/>
    <xf numFmtId="1" fontId="0" fillId="2" borderId="0" xfId="0" applyNumberFormat="1"/>
    <xf numFmtId="166" fontId="2" fillId="2" borderId="0" xfId="0" applyNumberFormat="1" applyFont="1"/>
    <xf numFmtId="0" fontId="2" fillId="2" borderId="0" xfId="0" applyNumberFormat="1" applyFont="1"/>
    <xf numFmtId="0" fontId="14" fillId="10" borderId="0" xfId="0" applyNumberFormat="1" applyFont="1" applyFill="1"/>
    <xf numFmtId="2" fontId="0" fillId="7" borderId="0" xfId="0" applyNumberFormat="1" applyFill="1"/>
    <xf numFmtId="166" fontId="0" fillId="5" borderId="0" xfId="0" applyNumberFormat="1" applyFill="1"/>
    <xf numFmtId="2" fontId="15" fillId="7" borderId="0" xfId="0" applyNumberFormat="1" applyFont="1" applyFill="1"/>
    <xf numFmtId="2" fontId="0" fillId="9" borderId="0" xfId="0" applyNumberFormat="1" applyFill="1"/>
    <xf numFmtId="0" fontId="0" fillId="2" borderId="13" xfId="0" applyNumberFormat="1" applyBorder="1"/>
    <xf numFmtId="0" fontId="0" fillId="2" borderId="0" xfId="0" applyNumberFormat="1" applyAlignment="1">
      <alignment horizontal="right"/>
    </xf>
    <xf numFmtId="0" fontId="3" fillId="2" borderId="0" xfId="0" applyNumberFormat="1" applyFont="1" applyAlignment="1">
      <alignment horizontal="right"/>
    </xf>
    <xf numFmtId="0" fontId="0" fillId="2" borderId="0" xfId="0" applyNumberFormat="1" applyAlignment="1">
      <alignment horizontal="center"/>
    </xf>
    <xf numFmtId="0" fontId="2" fillId="2" borderId="0" xfId="0" applyNumberFormat="1" applyFont="1" applyAlignment="1" applyProtection="1">
      <alignment horizontal="right"/>
      <protection locked="0"/>
    </xf>
    <xf numFmtId="0" fontId="0" fillId="2" borderId="0" xfId="0" quotePrefix="1" applyNumberFormat="1" applyAlignment="1">
      <alignment horizontal="right"/>
    </xf>
    <xf numFmtId="0" fontId="0" fillId="2" borderId="0" xfId="0" quotePrefix="1" applyNumberFormat="1" applyAlignment="1">
      <alignment horizontal="left"/>
    </xf>
    <xf numFmtId="0" fontId="16" fillId="2" borderId="0" xfId="0" applyNumberFormat="1" applyFont="1"/>
    <xf numFmtId="0" fontId="0" fillId="2" borderId="0" xfId="0" applyNumberFormat="1" applyAlignment="1">
      <alignment horizontal="left"/>
    </xf>
    <xf numFmtId="0" fontId="17" fillId="2" borderId="0" xfId="0" quotePrefix="1" applyNumberFormat="1" applyFont="1" applyAlignment="1">
      <alignment horizontal="left"/>
    </xf>
    <xf numFmtId="10" fontId="2" fillId="5" borderId="0" xfId="0" quotePrefix="1" applyNumberFormat="1" applyFont="1" applyFill="1" applyAlignment="1">
      <alignment horizontal="right"/>
    </xf>
    <xf numFmtId="0" fontId="18" fillId="2" borderId="0" xfId="0" applyNumberFormat="1" applyFont="1"/>
    <xf numFmtId="0" fontId="18" fillId="2" borderId="0" xfId="0" quotePrefix="1" applyNumberFormat="1" applyFont="1" applyAlignment="1">
      <alignment horizontal="left"/>
    </xf>
    <xf numFmtId="0" fontId="12" fillId="2" borderId="14" xfId="0" applyNumberFormat="1" applyFont="1" applyFill="1" applyBorder="1" applyAlignment="1">
      <alignment horizontal="centerContinuous" vertical="center"/>
    </xf>
    <xf numFmtId="0" fontId="12" fillId="2" borderId="15" xfId="0" applyNumberFormat="1" applyFont="1" applyFill="1" applyBorder="1" applyAlignment="1">
      <alignment horizontal="centerContinuous" vertical="center"/>
    </xf>
    <xf numFmtId="0" fontId="12" fillId="2" borderId="16" xfId="0" applyNumberFormat="1" applyFont="1" applyFill="1" applyBorder="1" applyAlignment="1">
      <alignment horizontal="centerContinuous" vertical="center"/>
    </xf>
    <xf numFmtId="0" fontId="0" fillId="2" borderId="17" xfId="0" applyNumberFormat="1" applyFill="1" applyBorder="1"/>
    <xf numFmtId="0" fontId="0" fillId="2" borderId="0" xfId="0" applyNumberFormat="1" applyFill="1" applyBorder="1" applyAlignment="1">
      <alignment horizontal="center"/>
    </xf>
    <xf numFmtId="0" fontId="0" fillId="2" borderId="18" xfId="0" applyNumberFormat="1" applyFill="1" applyBorder="1"/>
    <xf numFmtId="0" fontId="0" fillId="2" borderId="19" xfId="0" applyNumberFormat="1" applyFill="1" applyBorder="1" applyAlignment="1">
      <alignment horizontal="center"/>
    </xf>
    <xf numFmtId="0" fontId="0" fillId="2" borderId="20" xfId="0" applyNumberFormat="1" applyFill="1" applyBorder="1" applyAlignment="1">
      <alignment horizontal="center"/>
    </xf>
    <xf numFmtId="0" fontId="12" fillId="7" borderId="14" xfId="0" applyNumberFormat="1" applyFont="1" applyFill="1" applyBorder="1"/>
    <xf numFmtId="0" fontId="12" fillId="2" borderId="17" xfId="0" applyNumberFormat="1" applyFont="1" applyBorder="1"/>
    <xf numFmtId="0" fontId="12" fillId="7" borderId="17" xfId="0" applyNumberFormat="1" applyFont="1" applyFill="1" applyBorder="1"/>
    <xf numFmtId="0" fontId="12" fillId="7" borderId="21" xfId="0" applyNumberFormat="1" applyFont="1" applyFill="1" applyBorder="1"/>
    <xf numFmtId="0" fontId="16" fillId="2" borderId="0" xfId="0" applyNumberFormat="1" applyFont="1" applyAlignment="1">
      <alignment horizontal="left"/>
    </xf>
    <xf numFmtId="0" fontId="20" fillId="2" borderId="0" xfId="0" applyNumberFormat="1" applyFont="1" applyFill="1" applyBorder="1" applyAlignment="1">
      <alignment horizontal="center"/>
    </xf>
    <xf numFmtId="0" fontId="20" fillId="5" borderId="0" xfId="0" applyNumberFormat="1" applyFont="1" applyFill="1" applyAlignment="1">
      <alignment horizontal="center"/>
    </xf>
    <xf numFmtId="0" fontId="20" fillId="2" borderId="0" xfId="0" applyNumberFormat="1" applyFont="1"/>
    <xf numFmtId="0" fontId="20" fillId="5" borderId="0" xfId="0" applyNumberFormat="1" applyFont="1" applyFill="1"/>
    <xf numFmtId="0" fontId="20" fillId="2" borderId="17" xfId="0" applyNumberFormat="1" applyFont="1" applyFill="1" applyBorder="1"/>
    <xf numFmtId="0" fontId="20" fillId="2" borderId="18" xfId="0" applyNumberFormat="1" applyFont="1" applyFill="1" applyBorder="1"/>
    <xf numFmtId="10" fontId="21" fillId="6" borderId="0" xfId="0" applyNumberFormat="1" applyFont="1" applyFill="1" applyProtection="1">
      <protection locked="0"/>
    </xf>
    <xf numFmtId="10" fontId="21" fillId="2" borderId="0" xfId="0" applyNumberFormat="1" applyFont="1" applyProtection="1">
      <protection locked="0"/>
    </xf>
    <xf numFmtId="165" fontId="21" fillId="2" borderId="0" xfId="0" applyNumberFormat="1" applyFont="1" applyProtection="1">
      <protection locked="0"/>
    </xf>
    <xf numFmtId="165" fontId="21" fillId="6" borderId="15" xfId="0" applyNumberFormat="1" applyFont="1" applyFill="1" applyBorder="1" applyProtection="1">
      <protection locked="0"/>
    </xf>
    <xf numFmtId="165" fontId="21" fillId="2" borderId="0" xfId="0" applyNumberFormat="1" applyFont="1" applyBorder="1" applyProtection="1">
      <protection locked="0"/>
    </xf>
    <xf numFmtId="9" fontId="21" fillId="6" borderId="0" xfId="0" applyNumberFormat="1" applyFont="1" applyFill="1" applyBorder="1" applyProtection="1">
      <protection locked="0"/>
    </xf>
    <xf numFmtId="9" fontId="21" fillId="2" borderId="0" xfId="0" applyNumberFormat="1" applyFont="1" applyBorder="1" applyProtection="1">
      <protection locked="0"/>
    </xf>
    <xf numFmtId="9" fontId="21" fillId="6" borderId="22" xfId="0" applyNumberFormat="1" applyFont="1" applyFill="1" applyBorder="1" applyProtection="1">
      <protection locked="0"/>
    </xf>
    <xf numFmtId="9" fontId="21" fillId="2" borderId="0" xfId="0" applyNumberFormat="1" applyFont="1" applyProtection="1">
      <protection locked="0"/>
    </xf>
    <xf numFmtId="9" fontId="21" fillId="6" borderId="0" xfId="0" applyNumberFormat="1" applyFont="1" applyFill="1" applyProtection="1">
      <protection locked="0"/>
    </xf>
    <xf numFmtId="9" fontId="21" fillId="6" borderId="12" xfId="0" applyNumberFormat="1" applyFont="1" applyFill="1" applyBorder="1" applyProtection="1">
      <protection locked="0"/>
    </xf>
    <xf numFmtId="2" fontId="22" fillId="5" borderId="0" xfId="0" applyNumberFormat="1" applyFont="1" applyFill="1"/>
    <xf numFmtId="2" fontId="22" fillId="2" borderId="17" xfId="0" applyNumberFormat="1" applyFont="1" applyFill="1" applyBorder="1"/>
    <xf numFmtId="2" fontId="22" fillId="2" borderId="0" xfId="0" applyNumberFormat="1" applyFont="1" applyFill="1" applyBorder="1"/>
    <xf numFmtId="2" fontId="22" fillId="2" borderId="18" xfId="0" applyNumberFormat="1" applyFont="1" applyFill="1" applyBorder="1"/>
    <xf numFmtId="2" fontId="22" fillId="2" borderId="0" xfId="0" applyNumberFormat="1" applyFont="1"/>
    <xf numFmtId="2" fontId="22" fillId="2" borderId="17" xfId="0" applyNumberFormat="1" applyFont="1" applyBorder="1"/>
    <xf numFmtId="2" fontId="22" fillId="2" borderId="0" xfId="0" applyNumberFormat="1" applyFont="1" applyBorder="1"/>
    <xf numFmtId="2" fontId="22" fillId="2" borderId="18" xfId="0" applyNumberFormat="1" applyFont="1" applyBorder="1"/>
    <xf numFmtId="2" fontId="22" fillId="5" borderId="15" xfId="0" applyNumberFormat="1" applyFont="1" applyFill="1" applyBorder="1"/>
    <xf numFmtId="2" fontId="22" fillId="2" borderId="14" xfId="0" applyNumberFormat="1" applyFont="1" applyFill="1" applyBorder="1"/>
    <xf numFmtId="2" fontId="22" fillId="2" borderId="15" xfId="0" applyNumberFormat="1" applyFont="1" applyFill="1" applyBorder="1"/>
    <xf numFmtId="2" fontId="22" fillId="2" borderId="16" xfId="0" applyNumberFormat="1" applyFont="1" applyFill="1" applyBorder="1"/>
    <xf numFmtId="2" fontId="22" fillId="5" borderId="16" xfId="0" applyNumberFormat="1" applyFont="1" applyFill="1" applyBorder="1"/>
    <xf numFmtId="2" fontId="22" fillId="5" borderId="0" xfId="0" applyNumberFormat="1" applyFont="1" applyFill="1" applyBorder="1"/>
    <xf numFmtId="2" fontId="22" fillId="5" borderId="18" xfId="0" applyNumberFormat="1" applyFont="1" applyFill="1" applyBorder="1"/>
    <xf numFmtId="2" fontId="22" fillId="5" borderId="22" xfId="0" applyNumberFormat="1" applyFont="1" applyFill="1" applyBorder="1"/>
    <xf numFmtId="2" fontId="22" fillId="2" borderId="21" xfId="0" applyNumberFormat="1" applyFont="1" applyFill="1" applyBorder="1"/>
    <xf numFmtId="2" fontId="22" fillId="2" borderId="22" xfId="0" applyNumberFormat="1" applyFont="1" applyFill="1" applyBorder="1"/>
    <xf numFmtId="2" fontId="22" fillId="2" borderId="23" xfId="0" applyNumberFormat="1" applyFont="1" applyFill="1" applyBorder="1"/>
    <xf numFmtId="2" fontId="22" fillId="5" borderId="23" xfId="0" applyNumberFormat="1" applyFont="1" applyFill="1" applyBorder="1"/>
    <xf numFmtId="2" fontId="22" fillId="8" borderId="17" xfId="0" applyNumberFormat="1" applyFont="1" applyFill="1" applyBorder="1"/>
    <xf numFmtId="2" fontId="22" fillId="8" borderId="0" xfId="0" applyNumberFormat="1" applyFont="1" applyFill="1" applyBorder="1"/>
    <xf numFmtId="2" fontId="22" fillId="8" borderId="18" xfId="0" applyNumberFormat="1" applyFont="1" applyFill="1" applyBorder="1"/>
    <xf numFmtId="2" fontId="22" fillId="8" borderId="0" xfId="0" applyNumberFormat="1" applyFont="1" applyFill="1"/>
    <xf numFmtId="2" fontId="22" fillId="5" borderId="12" xfId="0" applyNumberFormat="1" applyFont="1" applyFill="1" applyBorder="1"/>
    <xf numFmtId="2" fontId="22" fillId="8" borderId="21" xfId="0" applyNumberFormat="1" applyFont="1" applyFill="1" applyBorder="1"/>
    <xf numFmtId="2" fontId="22" fillId="8" borderId="22" xfId="0" applyNumberFormat="1" applyFont="1" applyFill="1" applyBorder="1"/>
    <xf numFmtId="2" fontId="22" fillId="8" borderId="23" xfId="0" applyNumberFormat="1" applyFont="1" applyFill="1" applyBorder="1"/>
    <xf numFmtId="0" fontId="24" fillId="5" borderId="0" xfId="0" applyNumberFormat="1" applyFont="1" applyFill="1" applyAlignment="1">
      <alignment horizontal="centerContinuous"/>
    </xf>
    <xf numFmtId="0" fontId="24" fillId="5" borderId="0" xfId="0" applyNumberFormat="1" applyFont="1" applyFill="1"/>
    <xf numFmtId="0" fontId="25" fillId="2" borderId="24" xfId="0" applyNumberFormat="1" applyFont="1" applyBorder="1" applyAlignment="1">
      <alignment horizontal="centerContinuous"/>
    </xf>
    <xf numFmtId="0" fontId="26" fillId="5" borderId="12" xfId="0" applyNumberFormat="1" applyFont="1" applyFill="1" applyBorder="1" applyAlignment="1">
      <alignment horizontal="centerContinuous"/>
    </xf>
    <xf numFmtId="37" fontId="27" fillId="11" borderId="13" xfId="0" applyNumberFormat="1" applyFont="1" applyFill="1" applyBorder="1" applyAlignment="1" applyProtection="1">
      <alignment horizontal="center"/>
      <protection locked="0"/>
    </xf>
    <xf numFmtId="37" fontId="28" fillId="5" borderId="0" xfId="0" applyNumberFormat="1" applyFont="1" applyFill="1" applyAlignment="1" applyProtection="1">
      <alignment horizontal="centerContinuous"/>
      <protection locked="0"/>
    </xf>
    <xf numFmtId="0" fontId="27" fillId="11" borderId="13" xfId="0" applyNumberFormat="1" applyFont="1" applyFill="1" applyBorder="1" applyAlignment="1" applyProtection="1">
      <alignment horizontal="center"/>
      <protection locked="0"/>
    </xf>
    <xf numFmtId="0" fontId="28" fillId="5" borderId="0" xfId="0" applyNumberFormat="1" applyFont="1" applyFill="1" applyAlignment="1" applyProtection="1">
      <alignment horizontal="centerContinuous"/>
      <protection locked="0"/>
    </xf>
    <xf numFmtId="37" fontId="27" fillId="12" borderId="13" xfId="0" applyNumberFormat="1" applyFont="1" applyFill="1" applyBorder="1" applyAlignment="1" applyProtection="1">
      <alignment horizontal="center"/>
      <protection locked="0"/>
    </xf>
    <xf numFmtId="0" fontId="27" fillId="12" borderId="13" xfId="0" applyNumberFormat="1" applyFont="1" applyFill="1" applyBorder="1" applyAlignment="1" applyProtection="1">
      <alignment horizontal="center"/>
      <protection locked="0"/>
    </xf>
    <xf numFmtId="37" fontId="27" fillId="13" borderId="13" xfId="0" applyNumberFormat="1" applyFont="1" applyFill="1" applyBorder="1" applyAlignment="1" applyProtection="1">
      <alignment horizontal="center"/>
      <protection locked="0"/>
    </xf>
    <xf numFmtId="0" fontId="27" fillId="13" borderId="13" xfId="0" applyNumberFormat="1" applyFont="1" applyFill="1" applyBorder="1" applyAlignment="1" applyProtection="1">
      <alignment horizontal="center"/>
      <protection locked="0"/>
    </xf>
    <xf numFmtId="2" fontId="29" fillId="5" borderId="12" xfId="0" applyNumberFormat="1" applyFont="1" applyFill="1" applyBorder="1" applyAlignment="1">
      <alignment horizontal="centerContinuous"/>
    </xf>
    <xf numFmtId="166" fontId="30" fillId="5" borderId="12" xfId="0" applyNumberFormat="1" applyFont="1" applyFill="1" applyBorder="1" applyAlignment="1">
      <alignment horizontal="centerContinuous"/>
    </xf>
    <xf numFmtId="0" fontId="30" fillId="5" borderId="12" xfId="0" applyNumberFormat="1" applyFont="1" applyFill="1" applyBorder="1" applyAlignment="1">
      <alignment horizontal="centerContinuous"/>
    </xf>
    <xf numFmtId="0" fontId="30" fillId="2" borderId="25" xfId="0" applyNumberFormat="1" applyFont="1" applyBorder="1" applyAlignment="1">
      <alignment horizontal="right"/>
    </xf>
    <xf numFmtId="0" fontId="22" fillId="2" borderId="9" xfId="0" applyNumberFormat="1" applyFont="1" applyBorder="1" applyAlignment="1">
      <alignment horizontal="right"/>
    </xf>
    <xf numFmtId="0" fontId="32" fillId="2" borderId="0" xfId="0" applyNumberFormat="1" applyFont="1" applyAlignment="1">
      <alignment horizontal="right" vertical="top"/>
    </xf>
    <xf numFmtId="0" fontId="33" fillId="2" borderId="0" xfId="0" applyNumberFormat="1" applyFont="1" applyAlignment="1">
      <alignment horizontal="right" vertical="center"/>
    </xf>
    <xf numFmtId="0" fontId="34" fillId="2" borderId="0" xfId="0" applyNumberFormat="1" applyFont="1" applyAlignment="1">
      <alignment horizontal="right" vertical="center"/>
    </xf>
    <xf numFmtId="0" fontId="34" fillId="2" borderId="0" xfId="0" applyNumberFormat="1" applyFont="1" applyAlignment="1">
      <alignment vertical="center"/>
    </xf>
    <xf numFmtId="0" fontId="35" fillId="2" borderId="0" xfId="0" applyNumberFormat="1" applyFont="1" applyAlignment="1">
      <alignment horizontal="left" vertical="center"/>
    </xf>
    <xf numFmtId="2" fontId="36" fillId="2" borderId="0" xfId="0" applyNumberFormat="1" applyFont="1" applyAlignment="1">
      <alignment horizontal="left" vertical="center"/>
    </xf>
    <xf numFmtId="0" fontId="37" fillId="2" borderId="0" xfId="0" applyNumberFormat="1" applyFont="1" applyAlignment="1">
      <alignment horizontal="left" vertical="top"/>
    </xf>
    <xf numFmtId="0" fontId="31" fillId="2" borderId="0" xfId="0" applyNumberFormat="1" applyFont="1"/>
    <xf numFmtId="0" fontId="38" fillId="2" borderId="0" xfId="0" applyNumberFormat="1" applyFont="1"/>
    <xf numFmtId="0" fontId="39" fillId="2" borderId="0" xfId="0" quotePrefix="1" applyNumberFormat="1" applyFont="1"/>
    <xf numFmtId="0" fontId="39" fillId="2" borderId="0" xfId="0" applyNumberFormat="1" applyFont="1"/>
    <xf numFmtId="0" fontId="40" fillId="2" borderId="0" xfId="0" applyNumberFormat="1" applyFont="1"/>
    <xf numFmtId="17" fontId="23" fillId="2" borderId="0" xfId="0" applyNumberFormat="1" applyFont="1"/>
    <xf numFmtId="0" fontId="41" fillId="2" borderId="0" xfId="1" applyNumberFormat="1" applyFill="1" applyAlignment="1" applyProtection="1"/>
    <xf numFmtId="0" fontId="43" fillId="14" borderId="0" xfId="0" applyNumberFormat="1" applyFont="1" applyFill="1" applyAlignment="1">
      <alignment horizontal="centerContinuous" vertical="center"/>
    </xf>
    <xf numFmtId="0" fontId="5" fillId="14" borderId="0" xfId="0" applyNumberFormat="1" applyFont="1" applyFill="1" applyAlignment="1">
      <alignment horizontal="centerContinuous" vertical="center"/>
    </xf>
    <xf numFmtId="0" fontId="44" fillId="14" borderId="0" xfId="0" applyNumberFormat="1" applyFont="1" applyFill="1" applyAlignment="1">
      <alignment horizontal="left" vertical="center"/>
    </xf>
    <xf numFmtId="0" fontId="45" fillId="2" borderId="0" xfId="0" applyNumberFormat="1" applyFont="1" applyAlignment="1">
      <alignment horizontal="right" vertical="center"/>
    </xf>
    <xf numFmtId="0" fontId="5" fillId="0" borderId="0" xfId="0" applyNumberFormat="1" applyFont="1" applyFill="1" applyAlignment="1">
      <alignment horizontal="centerContinuous" vertical="center"/>
    </xf>
    <xf numFmtId="1" fontId="47" fillId="4" borderId="4" xfId="0" applyNumberFormat="1" applyFont="1" applyFill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Distress Deduct Points </a:t>
            </a:r>
            <a:r>
              <a:rPr lang="en-US" sz="1600" b="1" i="0" u="none" strike="noStrike" baseline="0">
                <a:solidFill>
                  <a:srgbClr val="008080"/>
                </a:solidFill>
                <a:latin typeface="Arial"/>
                <a:cs typeface="Arial"/>
              </a:rPr>
              <a:t>-</a:t>
            </a:r>
            <a:r>
              <a:rPr lang="en-US" sz="1600" b="1" i="0" u="none" strike="noStrike" baseline="0">
                <a:solidFill>
                  <a:srgbClr val="008000"/>
                </a:solidFill>
                <a:latin typeface="Arial"/>
                <a:cs typeface="Arial"/>
              </a:rPr>
              <a:t> all 21 combined</a:t>
            </a:r>
          </a:p>
        </c:rich>
      </c:tx>
      <c:layout>
        <c:manualLayout>
          <c:xMode val="edge"/>
          <c:yMode val="edge"/>
          <c:x val="0.23454367026496561"/>
          <c:y val="2.90859020819265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13542688910698E-2"/>
          <c:y val="0.16620515475386577"/>
          <c:w val="0.81157998037291468"/>
          <c:h val="0.68559626335969626"/>
        </c:manualLayout>
      </c:layout>
      <c:lineChart>
        <c:grouping val="standard"/>
        <c:varyColors val="0"/>
        <c:ser>
          <c:idx val="0"/>
          <c:order val="0"/>
          <c:tx>
            <c:strRef>
              <c:f>'Distress Table'!$C$6</c:f>
              <c:strCache>
                <c:ptCount val="1"/>
                <c:pt idx="0">
                  <c:v>1L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'Distress Table'!$B$7:$B$48</c:f>
              <c:numCache>
                <c:formatCode>0.00%</c:formatCode>
                <c:ptCount val="42"/>
                <c:pt idx="0">
                  <c:v>0</c:v>
                </c:pt>
                <c:pt idx="1">
                  <c:v>1E-4</c:v>
                </c:pt>
                <c:pt idx="2">
                  <c:v>1E-3</c:v>
                </c:pt>
                <c:pt idx="3">
                  <c:v>1.5E-3</c:v>
                </c:pt>
                <c:pt idx="4">
                  <c:v>2E-3</c:v>
                </c:pt>
                <c:pt idx="5">
                  <c:v>2.5000000000000001E-3</c:v>
                </c:pt>
                <c:pt idx="6">
                  <c:v>3.0000000000000001E-3</c:v>
                </c:pt>
                <c:pt idx="7">
                  <c:v>3.5000000000000001E-3</c:v>
                </c:pt>
                <c:pt idx="8">
                  <c:v>4.0000000000000001E-3</c:v>
                </c:pt>
                <c:pt idx="9">
                  <c:v>4.4999999999999997E-3</c:v>
                </c:pt>
                <c:pt idx="10">
                  <c:v>5.0000000000000001E-3</c:v>
                </c:pt>
                <c:pt idx="11" formatCode="0.0%">
                  <c:v>6.0000000000000001E-3</c:v>
                </c:pt>
                <c:pt idx="12" formatCode="0.0%">
                  <c:v>7.0000000000000001E-3</c:v>
                </c:pt>
                <c:pt idx="13" formatCode="0.0%">
                  <c:v>8.0000000000000002E-3</c:v>
                </c:pt>
                <c:pt idx="14" formatCode="0.0%">
                  <c:v>8.9999999999999993E-3</c:v>
                </c:pt>
                <c:pt idx="15" formatCode="0.0%">
                  <c:v>0.01</c:v>
                </c:pt>
                <c:pt idx="16" formatCode="0.0%">
                  <c:v>1.4999999999999999E-2</c:v>
                </c:pt>
                <c:pt idx="17" formatCode="0.0%">
                  <c:v>0.02</c:v>
                </c:pt>
                <c:pt idx="18" formatCode="0.0%">
                  <c:v>2.5000000000000001E-2</c:v>
                </c:pt>
                <c:pt idx="19" formatCode="0.0%">
                  <c:v>0.03</c:v>
                </c:pt>
                <c:pt idx="20" formatCode="0.0%">
                  <c:v>3.5000000000000003E-2</c:v>
                </c:pt>
                <c:pt idx="21" formatCode="0.0%">
                  <c:v>0.04</c:v>
                </c:pt>
                <c:pt idx="22" formatCode="0.0%">
                  <c:v>4.4999999999999998E-2</c:v>
                </c:pt>
                <c:pt idx="23" formatCode="0%">
                  <c:v>0.05</c:v>
                </c:pt>
                <c:pt idx="24" formatCode="0%">
                  <c:v>0.06</c:v>
                </c:pt>
                <c:pt idx="25" formatCode="0%">
                  <c:v>7.0000000000000007E-2</c:v>
                </c:pt>
                <c:pt idx="26" formatCode="0%">
                  <c:v>0.08</c:v>
                </c:pt>
                <c:pt idx="27" formatCode="0%">
                  <c:v>0.09</c:v>
                </c:pt>
                <c:pt idx="28" formatCode="0%">
                  <c:v>0.1</c:v>
                </c:pt>
                <c:pt idx="29" formatCode="0%">
                  <c:v>0.15</c:v>
                </c:pt>
                <c:pt idx="30" formatCode="0%">
                  <c:v>0.2</c:v>
                </c:pt>
                <c:pt idx="31" formatCode="0%">
                  <c:v>0.25</c:v>
                </c:pt>
                <c:pt idx="32" formatCode="0%">
                  <c:v>0.3</c:v>
                </c:pt>
                <c:pt idx="33" formatCode="0%">
                  <c:v>0.35</c:v>
                </c:pt>
                <c:pt idx="34" formatCode="0%">
                  <c:v>0.4</c:v>
                </c:pt>
                <c:pt idx="35" formatCode="0%">
                  <c:v>0.45</c:v>
                </c:pt>
                <c:pt idx="36" formatCode="0%">
                  <c:v>0.5</c:v>
                </c:pt>
                <c:pt idx="37" formatCode="0%">
                  <c:v>0.6</c:v>
                </c:pt>
                <c:pt idx="38" formatCode="0%">
                  <c:v>0.7</c:v>
                </c:pt>
                <c:pt idx="39" formatCode="0%">
                  <c:v>0.8</c:v>
                </c:pt>
                <c:pt idx="40" formatCode="0%">
                  <c:v>0.9</c:v>
                </c:pt>
                <c:pt idx="41" formatCode="0%">
                  <c:v>1</c:v>
                </c:pt>
              </c:numCache>
            </c:numRef>
          </c:cat>
          <c:val>
            <c:numRef>
              <c:f>'Distress Table'!$C$7:$C$48</c:f>
              <c:numCache>
                <c:formatCode>0.00</c:formatCode>
                <c:ptCount val="42"/>
                <c:pt idx="0">
                  <c:v>0</c:v>
                </c:pt>
                <c:pt idx="1">
                  <c:v>0.4</c:v>
                </c:pt>
                <c:pt idx="2">
                  <c:v>4</c:v>
                </c:pt>
                <c:pt idx="3">
                  <c:v>4</c:v>
                </c:pt>
                <c:pt idx="4">
                  <c:v>4.2</c:v>
                </c:pt>
                <c:pt idx="5">
                  <c:v>4.8</c:v>
                </c:pt>
                <c:pt idx="6">
                  <c:v>5</c:v>
                </c:pt>
                <c:pt idx="7">
                  <c:v>5.5</c:v>
                </c:pt>
                <c:pt idx="8">
                  <c:v>6</c:v>
                </c:pt>
                <c:pt idx="9">
                  <c:v>6.5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9.66</c:v>
                </c:pt>
                <c:pt idx="14">
                  <c:v>10.33</c:v>
                </c:pt>
                <c:pt idx="15">
                  <c:v>11</c:v>
                </c:pt>
                <c:pt idx="16">
                  <c:v>14</c:v>
                </c:pt>
                <c:pt idx="17">
                  <c:v>16.2</c:v>
                </c:pt>
                <c:pt idx="18">
                  <c:v>18.3</c:v>
                </c:pt>
                <c:pt idx="19">
                  <c:v>20</c:v>
                </c:pt>
                <c:pt idx="20">
                  <c:v>21.5</c:v>
                </c:pt>
                <c:pt idx="21">
                  <c:v>23</c:v>
                </c:pt>
                <c:pt idx="22">
                  <c:v>24.1</c:v>
                </c:pt>
                <c:pt idx="23">
                  <c:v>25.2</c:v>
                </c:pt>
                <c:pt idx="24">
                  <c:v>26.85</c:v>
                </c:pt>
                <c:pt idx="25">
                  <c:v>28.5</c:v>
                </c:pt>
                <c:pt idx="26">
                  <c:v>29.76</c:v>
                </c:pt>
                <c:pt idx="27">
                  <c:v>31.03</c:v>
                </c:pt>
                <c:pt idx="28">
                  <c:v>32.299999999999997</c:v>
                </c:pt>
                <c:pt idx="29">
                  <c:v>37</c:v>
                </c:pt>
                <c:pt idx="30">
                  <c:v>40.5</c:v>
                </c:pt>
                <c:pt idx="31">
                  <c:v>43.3</c:v>
                </c:pt>
                <c:pt idx="32">
                  <c:v>45.7</c:v>
                </c:pt>
                <c:pt idx="33">
                  <c:v>47.35</c:v>
                </c:pt>
                <c:pt idx="34">
                  <c:v>49</c:v>
                </c:pt>
                <c:pt idx="35">
                  <c:v>50.5</c:v>
                </c:pt>
                <c:pt idx="36">
                  <c:v>52</c:v>
                </c:pt>
                <c:pt idx="37">
                  <c:v>54.35</c:v>
                </c:pt>
                <c:pt idx="38">
                  <c:v>56.7</c:v>
                </c:pt>
                <c:pt idx="39">
                  <c:v>58.4</c:v>
                </c:pt>
                <c:pt idx="40">
                  <c:v>60.1</c:v>
                </c:pt>
                <c:pt idx="41">
                  <c:v>61.8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'Distress Table'!$D$6</c:f>
              <c:strCache>
                <c:ptCount val="1"/>
                <c:pt idx="0">
                  <c:v>1M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'Distress Table'!$B$7:$B$48</c:f>
              <c:numCache>
                <c:formatCode>0.00%</c:formatCode>
                <c:ptCount val="42"/>
                <c:pt idx="0">
                  <c:v>0</c:v>
                </c:pt>
                <c:pt idx="1">
                  <c:v>1E-4</c:v>
                </c:pt>
                <c:pt idx="2">
                  <c:v>1E-3</c:v>
                </c:pt>
                <c:pt idx="3">
                  <c:v>1.5E-3</c:v>
                </c:pt>
                <c:pt idx="4">
                  <c:v>2E-3</c:v>
                </c:pt>
                <c:pt idx="5">
                  <c:v>2.5000000000000001E-3</c:v>
                </c:pt>
                <c:pt idx="6">
                  <c:v>3.0000000000000001E-3</c:v>
                </c:pt>
                <c:pt idx="7">
                  <c:v>3.5000000000000001E-3</c:v>
                </c:pt>
                <c:pt idx="8">
                  <c:v>4.0000000000000001E-3</c:v>
                </c:pt>
                <c:pt idx="9">
                  <c:v>4.4999999999999997E-3</c:v>
                </c:pt>
                <c:pt idx="10">
                  <c:v>5.0000000000000001E-3</c:v>
                </c:pt>
                <c:pt idx="11" formatCode="0.0%">
                  <c:v>6.0000000000000001E-3</c:v>
                </c:pt>
                <c:pt idx="12" formatCode="0.0%">
                  <c:v>7.0000000000000001E-3</c:v>
                </c:pt>
                <c:pt idx="13" formatCode="0.0%">
                  <c:v>8.0000000000000002E-3</c:v>
                </c:pt>
                <c:pt idx="14" formatCode="0.0%">
                  <c:v>8.9999999999999993E-3</c:v>
                </c:pt>
                <c:pt idx="15" formatCode="0.0%">
                  <c:v>0.01</c:v>
                </c:pt>
                <c:pt idx="16" formatCode="0.0%">
                  <c:v>1.4999999999999999E-2</c:v>
                </c:pt>
                <c:pt idx="17" formatCode="0.0%">
                  <c:v>0.02</c:v>
                </c:pt>
                <c:pt idx="18" formatCode="0.0%">
                  <c:v>2.5000000000000001E-2</c:v>
                </c:pt>
                <c:pt idx="19" formatCode="0.0%">
                  <c:v>0.03</c:v>
                </c:pt>
                <c:pt idx="20" formatCode="0.0%">
                  <c:v>3.5000000000000003E-2</c:v>
                </c:pt>
                <c:pt idx="21" formatCode="0.0%">
                  <c:v>0.04</c:v>
                </c:pt>
                <c:pt idx="22" formatCode="0.0%">
                  <c:v>4.4999999999999998E-2</c:v>
                </c:pt>
                <c:pt idx="23" formatCode="0%">
                  <c:v>0.05</c:v>
                </c:pt>
                <c:pt idx="24" formatCode="0%">
                  <c:v>0.06</c:v>
                </c:pt>
                <c:pt idx="25" formatCode="0%">
                  <c:v>7.0000000000000007E-2</c:v>
                </c:pt>
                <c:pt idx="26" formatCode="0%">
                  <c:v>0.08</c:v>
                </c:pt>
                <c:pt idx="27" formatCode="0%">
                  <c:v>0.09</c:v>
                </c:pt>
                <c:pt idx="28" formatCode="0%">
                  <c:v>0.1</c:v>
                </c:pt>
                <c:pt idx="29" formatCode="0%">
                  <c:v>0.15</c:v>
                </c:pt>
                <c:pt idx="30" formatCode="0%">
                  <c:v>0.2</c:v>
                </c:pt>
                <c:pt idx="31" formatCode="0%">
                  <c:v>0.25</c:v>
                </c:pt>
                <c:pt idx="32" formatCode="0%">
                  <c:v>0.3</c:v>
                </c:pt>
                <c:pt idx="33" formatCode="0%">
                  <c:v>0.35</c:v>
                </c:pt>
                <c:pt idx="34" formatCode="0%">
                  <c:v>0.4</c:v>
                </c:pt>
                <c:pt idx="35" formatCode="0%">
                  <c:v>0.45</c:v>
                </c:pt>
                <c:pt idx="36" formatCode="0%">
                  <c:v>0.5</c:v>
                </c:pt>
                <c:pt idx="37" formatCode="0%">
                  <c:v>0.6</c:v>
                </c:pt>
                <c:pt idx="38" formatCode="0%">
                  <c:v>0.7</c:v>
                </c:pt>
                <c:pt idx="39" formatCode="0%">
                  <c:v>0.8</c:v>
                </c:pt>
                <c:pt idx="40" formatCode="0%">
                  <c:v>0.9</c:v>
                </c:pt>
                <c:pt idx="41" formatCode="0%">
                  <c:v>1</c:v>
                </c:pt>
              </c:numCache>
            </c:numRef>
          </c:cat>
          <c:val>
            <c:numRef>
              <c:f>'Distress Table'!$D$7:$D$48</c:f>
              <c:numCache>
                <c:formatCode>0.00</c:formatCode>
                <c:ptCount val="42"/>
                <c:pt idx="0">
                  <c:v>0</c:v>
                </c:pt>
                <c:pt idx="1">
                  <c:v>0.74</c:v>
                </c:pt>
                <c:pt idx="2">
                  <c:v>7.4</c:v>
                </c:pt>
                <c:pt idx="3">
                  <c:v>8.1999999999999993</c:v>
                </c:pt>
                <c:pt idx="4">
                  <c:v>9.3000000000000007</c:v>
                </c:pt>
                <c:pt idx="5">
                  <c:v>10.3</c:v>
                </c:pt>
                <c:pt idx="6">
                  <c:v>11.5</c:v>
                </c:pt>
                <c:pt idx="7">
                  <c:v>12.45</c:v>
                </c:pt>
                <c:pt idx="8">
                  <c:v>13.4</c:v>
                </c:pt>
                <c:pt idx="9">
                  <c:v>14.2</c:v>
                </c:pt>
                <c:pt idx="10">
                  <c:v>15</c:v>
                </c:pt>
                <c:pt idx="11">
                  <c:v>16.5</c:v>
                </c:pt>
                <c:pt idx="12">
                  <c:v>18</c:v>
                </c:pt>
                <c:pt idx="13">
                  <c:v>19.059999999999999</c:v>
                </c:pt>
                <c:pt idx="14">
                  <c:v>20.13</c:v>
                </c:pt>
                <c:pt idx="15">
                  <c:v>21.2</c:v>
                </c:pt>
                <c:pt idx="16">
                  <c:v>25.2</c:v>
                </c:pt>
                <c:pt idx="17">
                  <c:v>28</c:v>
                </c:pt>
                <c:pt idx="18">
                  <c:v>30.2</c:v>
                </c:pt>
                <c:pt idx="19">
                  <c:v>32</c:v>
                </c:pt>
                <c:pt idx="20">
                  <c:v>34</c:v>
                </c:pt>
                <c:pt idx="21">
                  <c:v>36</c:v>
                </c:pt>
                <c:pt idx="22">
                  <c:v>37.299999999999997</c:v>
                </c:pt>
                <c:pt idx="23">
                  <c:v>38.6</c:v>
                </c:pt>
                <c:pt idx="24">
                  <c:v>40.5</c:v>
                </c:pt>
                <c:pt idx="25">
                  <c:v>42.4</c:v>
                </c:pt>
                <c:pt idx="26">
                  <c:v>43.86</c:v>
                </c:pt>
                <c:pt idx="27">
                  <c:v>45.33</c:v>
                </c:pt>
                <c:pt idx="28">
                  <c:v>46.8</c:v>
                </c:pt>
                <c:pt idx="29">
                  <c:v>51.8</c:v>
                </c:pt>
                <c:pt idx="30">
                  <c:v>55</c:v>
                </c:pt>
                <c:pt idx="31">
                  <c:v>58</c:v>
                </c:pt>
                <c:pt idx="32">
                  <c:v>60.4</c:v>
                </c:pt>
                <c:pt idx="33">
                  <c:v>62.3</c:v>
                </c:pt>
                <c:pt idx="34">
                  <c:v>64.2</c:v>
                </c:pt>
                <c:pt idx="35">
                  <c:v>65.7</c:v>
                </c:pt>
                <c:pt idx="36">
                  <c:v>67.2</c:v>
                </c:pt>
                <c:pt idx="37">
                  <c:v>69.599999999999994</c:v>
                </c:pt>
                <c:pt idx="38">
                  <c:v>72</c:v>
                </c:pt>
                <c:pt idx="39">
                  <c:v>73.599999999999994</c:v>
                </c:pt>
                <c:pt idx="40">
                  <c:v>75.2</c:v>
                </c:pt>
                <c:pt idx="41">
                  <c:v>76.8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'Distress Table'!$E$6</c:f>
              <c:strCache>
                <c:ptCount val="1"/>
                <c:pt idx="0">
                  <c:v>1H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'Distress Table'!$B$7:$B$48</c:f>
              <c:numCache>
                <c:formatCode>0.00%</c:formatCode>
                <c:ptCount val="42"/>
                <c:pt idx="0">
                  <c:v>0</c:v>
                </c:pt>
                <c:pt idx="1">
                  <c:v>1E-4</c:v>
                </c:pt>
                <c:pt idx="2">
                  <c:v>1E-3</c:v>
                </c:pt>
                <c:pt idx="3">
                  <c:v>1.5E-3</c:v>
                </c:pt>
                <c:pt idx="4">
                  <c:v>2E-3</c:v>
                </c:pt>
                <c:pt idx="5">
                  <c:v>2.5000000000000001E-3</c:v>
                </c:pt>
                <c:pt idx="6">
                  <c:v>3.0000000000000001E-3</c:v>
                </c:pt>
                <c:pt idx="7">
                  <c:v>3.5000000000000001E-3</c:v>
                </c:pt>
                <c:pt idx="8">
                  <c:v>4.0000000000000001E-3</c:v>
                </c:pt>
                <c:pt idx="9">
                  <c:v>4.4999999999999997E-3</c:v>
                </c:pt>
                <c:pt idx="10">
                  <c:v>5.0000000000000001E-3</c:v>
                </c:pt>
                <c:pt idx="11" formatCode="0.0%">
                  <c:v>6.0000000000000001E-3</c:v>
                </c:pt>
                <c:pt idx="12" formatCode="0.0%">
                  <c:v>7.0000000000000001E-3</c:v>
                </c:pt>
                <c:pt idx="13" formatCode="0.0%">
                  <c:v>8.0000000000000002E-3</c:v>
                </c:pt>
                <c:pt idx="14" formatCode="0.0%">
                  <c:v>8.9999999999999993E-3</c:v>
                </c:pt>
                <c:pt idx="15" formatCode="0.0%">
                  <c:v>0.01</c:v>
                </c:pt>
                <c:pt idx="16" formatCode="0.0%">
                  <c:v>1.4999999999999999E-2</c:v>
                </c:pt>
                <c:pt idx="17" formatCode="0.0%">
                  <c:v>0.02</c:v>
                </c:pt>
                <c:pt idx="18" formatCode="0.0%">
                  <c:v>2.5000000000000001E-2</c:v>
                </c:pt>
                <c:pt idx="19" formatCode="0.0%">
                  <c:v>0.03</c:v>
                </c:pt>
                <c:pt idx="20" formatCode="0.0%">
                  <c:v>3.5000000000000003E-2</c:v>
                </c:pt>
                <c:pt idx="21" formatCode="0.0%">
                  <c:v>0.04</c:v>
                </c:pt>
                <c:pt idx="22" formatCode="0.0%">
                  <c:v>4.4999999999999998E-2</c:v>
                </c:pt>
                <c:pt idx="23" formatCode="0%">
                  <c:v>0.05</c:v>
                </c:pt>
                <c:pt idx="24" formatCode="0%">
                  <c:v>0.06</c:v>
                </c:pt>
                <c:pt idx="25" formatCode="0%">
                  <c:v>7.0000000000000007E-2</c:v>
                </c:pt>
                <c:pt idx="26" formatCode="0%">
                  <c:v>0.08</c:v>
                </c:pt>
                <c:pt idx="27" formatCode="0%">
                  <c:v>0.09</c:v>
                </c:pt>
                <c:pt idx="28" formatCode="0%">
                  <c:v>0.1</c:v>
                </c:pt>
                <c:pt idx="29" formatCode="0%">
                  <c:v>0.15</c:v>
                </c:pt>
                <c:pt idx="30" formatCode="0%">
                  <c:v>0.2</c:v>
                </c:pt>
                <c:pt idx="31" formatCode="0%">
                  <c:v>0.25</c:v>
                </c:pt>
                <c:pt idx="32" formatCode="0%">
                  <c:v>0.3</c:v>
                </c:pt>
                <c:pt idx="33" formatCode="0%">
                  <c:v>0.35</c:v>
                </c:pt>
                <c:pt idx="34" formatCode="0%">
                  <c:v>0.4</c:v>
                </c:pt>
                <c:pt idx="35" formatCode="0%">
                  <c:v>0.45</c:v>
                </c:pt>
                <c:pt idx="36" formatCode="0%">
                  <c:v>0.5</c:v>
                </c:pt>
                <c:pt idx="37" formatCode="0%">
                  <c:v>0.6</c:v>
                </c:pt>
                <c:pt idx="38" formatCode="0%">
                  <c:v>0.7</c:v>
                </c:pt>
                <c:pt idx="39" formatCode="0%">
                  <c:v>0.8</c:v>
                </c:pt>
                <c:pt idx="40" formatCode="0%">
                  <c:v>0.9</c:v>
                </c:pt>
                <c:pt idx="41" formatCode="0%">
                  <c:v>1</c:v>
                </c:pt>
              </c:numCache>
            </c:numRef>
          </c:cat>
          <c:val>
            <c:numRef>
              <c:f>'Distress Table'!$E$7:$E$48</c:f>
              <c:numCache>
                <c:formatCode>0.00</c:formatCode>
                <c:ptCount val="42"/>
                <c:pt idx="0">
                  <c:v>0</c:v>
                </c:pt>
                <c:pt idx="1">
                  <c:v>1.28</c:v>
                </c:pt>
                <c:pt idx="2">
                  <c:v>12.8</c:v>
                </c:pt>
                <c:pt idx="3">
                  <c:v>13.8</c:v>
                </c:pt>
                <c:pt idx="4">
                  <c:v>15</c:v>
                </c:pt>
                <c:pt idx="5">
                  <c:v>16</c:v>
                </c:pt>
                <c:pt idx="6">
                  <c:v>17.2</c:v>
                </c:pt>
                <c:pt idx="7">
                  <c:v>18.399999999999999</c:v>
                </c:pt>
                <c:pt idx="8">
                  <c:v>19.600000000000001</c:v>
                </c:pt>
                <c:pt idx="9">
                  <c:v>20.9</c:v>
                </c:pt>
                <c:pt idx="10">
                  <c:v>21.8</c:v>
                </c:pt>
                <c:pt idx="11">
                  <c:v>23.4</c:v>
                </c:pt>
                <c:pt idx="12">
                  <c:v>25</c:v>
                </c:pt>
                <c:pt idx="13">
                  <c:v>26.6</c:v>
                </c:pt>
                <c:pt idx="14">
                  <c:v>28.2</c:v>
                </c:pt>
                <c:pt idx="15">
                  <c:v>29.8</c:v>
                </c:pt>
                <c:pt idx="16">
                  <c:v>35.5</c:v>
                </c:pt>
                <c:pt idx="17">
                  <c:v>40</c:v>
                </c:pt>
                <c:pt idx="18">
                  <c:v>43.2</c:v>
                </c:pt>
                <c:pt idx="19">
                  <c:v>45.8</c:v>
                </c:pt>
                <c:pt idx="20">
                  <c:v>47.7</c:v>
                </c:pt>
                <c:pt idx="21">
                  <c:v>49.6</c:v>
                </c:pt>
                <c:pt idx="22">
                  <c:v>51</c:v>
                </c:pt>
                <c:pt idx="23">
                  <c:v>52.4</c:v>
                </c:pt>
                <c:pt idx="24">
                  <c:v>54.7</c:v>
                </c:pt>
                <c:pt idx="25">
                  <c:v>57</c:v>
                </c:pt>
                <c:pt idx="26">
                  <c:v>58.53</c:v>
                </c:pt>
                <c:pt idx="27">
                  <c:v>60.06</c:v>
                </c:pt>
                <c:pt idx="28">
                  <c:v>61.6</c:v>
                </c:pt>
                <c:pt idx="29">
                  <c:v>66.8</c:v>
                </c:pt>
                <c:pt idx="30">
                  <c:v>70.2</c:v>
                </c:pt>
                <c:pt idx="31">
                  <c:v>73.400000000000006</c:v>
                </c:pt>
                <c:pt idx="32">
                  <c:v>75.599999999999994</c:v>
                </c:pt>
                <c:pt idx="33">
                  <c:v>77.3</c:v>
                </c:pt>
                <c:pt idx="34">
                  <c:v>79</c:v>
                </c:pt>
                <c:pt idx="35">
                  <c:v>80.5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87.4</c:v>
                </c:pt>
                <c:pt idx="40">
                  <c:v>88.8</c:v>
                </c:pt>
                <c:pt idx="41">
                  <c:v>90.2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'Distress Table'!$F$6</c:f>
              <c:strCache>
                <c:ptCount val="1"/>
                <c:pt idx="0">
                  <c:v>2L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numRef>
              <c:f>'Distress Table'!$B$7:$B$48</c:f>
              <c:numCache>
                <c:formatCode>0.00%</c:formatCode>
                <c:ptCount val="42"/>
                <c:pt idx="0">
                  <c:v>0</c:v>
                </c:pt>
                <c:pt idx="1">
                  <c:v>1E-4</c:v>
                </c:pt>
                <c:pt idx="2">
                  <c:v>1E-3</c:v>
                </c:pt>
                <c:pt idx="3">
                  <c:v>1.5E-3</c:v>
                </c:pt>
                <c:pt idx="4">
                  <c:v>2E-3</c:v>
                </c:pt>
                <c:pt idx="5">
                  <c:v>2.5000000000000001E-3</c:v>
                </c:pt>
                <c:pt idx="6">
                  <c:v>3.0000000000000001E-3</c:v>
                </c:pt>
                <c:pt idx="7">
                  <c:v>3.5000000000000001E-3</c:v>
                </c:pt>
                <c:pt idx="8">
                  <c:v>4.0000000000000001E-3</c:v>
                </c:pt>
                <c:pt idx="9">
                  <c:v>4.4999999999999997E-3</c:v>
                </c:pt>
                <c:pt idx="10">
                  <c:v>5.0000000000000001E-3</c:v>
                </c:pt>
                <c:pt idx="11" formatCode="0.0%">
                  <c:v>6.0000000000000001E-3</c:v>
                </c:pt>
                <c:pt idx="12" formatCode="0.0%">
                  <c:v>7.0000000000000001E-3</c:v>
                </c:pt>
                <c:pt idx="13" formatCode="0.0%">
                  <c:v>8.0000000000000002E-3</c:v>
                </c:pt>
                <c:pt idx="14" formatCode="0.0%">
                  <c:v>8.9999999999999993E-3</c:v>
                </c:pt>
                <c:pt idx="15" formatCode="0.0%">
                  <c:v>0.01</c:v>
                </c:pt>
                <c:pt idx="16" formatCode="0.0%">
                  <c:v>1.4999999999999999E-2</c:v>
                </c:pt>
                <c:pt idx="17" formatCode="0.0%">
                  <c:v>0.02</c:v>
                </c:pt>
                <c:pt idx="18" formatCode="0.0%">
                  <c:v>2.5000000000000001E-2</c:v>
                </c:pt>
                <c:pt idx="19" formatCode="0.0%">
                  <c:v>0.03</c:v>
                </c:pt>
                <c:pt idx="20" formatCode="0.0%">
                  <c:v>3.5000000000000003E-2</c:v>
                </c:pt>
                <c:pt idx="21" formatCode="0.0%">
                  <c:v>0.04</c:v>
                </c:pt>
                <c:pt idx="22" formatCode="0.0%">
                  <c:v>4.4999999999999998E-2</c:v>
                </c:pt>
                <c:pt idx="23" formatCode="0%">
                  <c:v>0.05</c:v>
                </c:pt>
                <c:pt idx="24" formatCode="0%">
                  <c:v>0.06</c:v>
                </c:pt>
                <c:pt idx="25" formatCode="0%">
                  <c:v>7.0000000000000007E-2</c:v>
                </c:pt>
                <c:pt idx="26" formatCode="0%">
                  <c:v>0.08</c:v>
                </c:pt>
                <c:pt idx="27" formatCode="0%">
                  <c:v>0.09</c:v>
                </c:pt>
                <c:pt idx="28" formatCode="0%">
                  <c:v>0.1</c:v>
                </c:pt>
                <c:pt idx="29" formatCode="0%">
                  <c:v>0.15</c:v>
                </c:pt>
                <c:pt idx="30" formatCode="0%">
                  <c:v>0.2</c:v>
                </c:pt>
                <c:pt idx="31" formatCode="0%">
                  <c:v>0.25</c:v>
                </c:pt>
                <c:pt idx="32" formatCode="0%">
                  <c:v>0.3</c:v>
                </c:pt>
                <c:pt idx="33" formatCode="0%">
                  <c:v>0.35</c:v>
                </c:pt>
                <c:pt idx="34" formatCode="0%">
                  <c:v>0.4</c:v>
                </c:pt>
                <c:pt idx="35" formatCode="0%">
                  <c:v>0.45</c:v>
                </c:pt>
                <c:pt idx="36" formatCode="0%">
                  <c:v>0.5</c:v>
                </c:pt>
                <c:pt idx="37" formatCode="0%">
                  <c:v>0.6</c:v>
                </c:pt>
                <c:pt idx="38" formatCode="0%">
                  <c:v>0.7</c:v>
                </c:pt>
                <c:pt idx="39" formatCode="0%">
                  <c:v>0.8</c:v>
                </c:pt>
                <c:pt idx="40" formatCode="0%">
                  <c:v>0.9</c:v>
                </c:pt>
                <c:pt idx="41" formatCode="0%">
                  <c:v>1</c:v>
                </c:pt>
              </c:numCache>
            </c:numRef>
          </c:cat>
          <c:val>
            <c:numRef>
              <c:f>'Distress Table'!$F$7:$F$48</c:f>
              <c:numCache>
                <c:formatCode>0.00</c:formatCode>
                <c:ptCount val="4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0.06</c:v>
                </c:pt>
                <c:pt idx="14">
                  <c:v>0.13</c:v>
                </c:pt>
                <c:pt idx="15">
                  <c:v>0.2</c:v>
                </c:pt>
                <c:pt idx="16">
                  <c:v>0.6</c:v>
                </c:pt>
                <c:pt idx="17">
                  <c:v>1.4</c:v>
                </c:pt>
                <c:pt idx="18">
                  <c:v>2</c:v>
                </c:pt>
                <c:pt idx="19">
                  <c:v>2.4</c:v>
                </c:pt>
                <c:pt idx="20">
                  <c:v>3</c:v>
                </c:pt>
                <c:pt idx="21">
                  <c:v>3.6</c:v>
                </c:pt>
                <c:pt idx="22">
                  <c:v>4</c:v>
                </c:pt>
                <c:pt idx="23">
                  <c:v>4.4000000000000004</c:v>
                </c:pt>
                <c:pt idx="24">
                  <c:v>5.3</c:v>
                </c:pt>
                <c:pt idx="25">
                  <c:v>6.2</c:v>
                </c:pt>
                <c:pt idx="26">
                  <c:v>6.93</c:v>
                </c:pt>
                <c:pt idx="27">
                  <c:v>7.66</c:v>
                </c:pt>
                <c:pt idx="28">
                  <c:v>8.4</c:v>
                </c:pt>
                <c:pt idx="29">
                  <c:v>11</c:v>
                </c:pt>
                <c:pt idx="30">
                  <c:v>12.8</c:v>
                </c:pt>
                <c:pt idx="31">
                  <c:v>14.4</c:v>
                </c:pt>
                <c:pt idx="32">
                  <c:v>15.8</c:v>
                </c:pt>
                <c:pt idx="33">
                  <c:v>16.899999999999999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21.9</c:v>
                </c:pt>
                <c:pt idx="38">
                  <c:v>23.8</c:v>
                </c:pt>
                <c:pt idx="39">
                  <c:v>25.06</c:v>
                </c:pt>
                <c:pt idx="40">
                  <c:v>26.33</c:v>
                </c:pt>
                <c:pt idx="41">
                  <c:v>27.6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'Distress Table'!$G$6</c:f>
              <c:strCache>
                <c:ptCount val="1"/>
                <c:pt idx="0">
                  <c:v>2M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numRef>
              <c:f>'Distress Table'!$B$7:$B$48</c:f>
              <c:numCache>
                <c:formatCode>0.00%</c:formatCode>
                <c:ptCount val="42"/>
                <c:pt idx="0">
                  <c:v>0</c:v>
                </c:pt>
                <c:pt idx="1">
                  <c:v>1E-4</c:v>
                </c:pt>
                <c:pt idx="2">
                  <c:v>1E-3</c:v>
                </c:pt>
                <c:pt idx="3">
                  <c:v>1.5E-3</c:v>
                </c:pt>
                <c:pt idx="4">
                  <c:v>2E-3</c:v>
                </c:pt>
                <c:pt idx="5">
                  <c:v>2.5000000000000001E-3</c:v>
                </c:pt>
                <c:pt idx="6">
                  <c:v>3.0000000000000001E-3</c:v>
                </c:pt>
                <c:pt idx="7">
                  <c:v>3.5000000000000001E-3</c:v>
                </c:pt>
                <c:pt idx="8">
                  <c:v>4.0000000000000001E-3</c:v>
                </c:pt>
                <c:pt idx="9">
                  <c:v>4.4999999999999997E-3</c:v>
                </c:pt>
                <c:pt idx="10">
                  <c:v>5.0000000000000001E-3</c:v>
                </c:pt>
                <c:pt idx="11" formatCode="0.0%">
                  <c:v>6.0000000000000001E-3</c:v>
                </c:pt>
                <c:pt idx="12" formatCode="0.0%">
                  <c:v>7.0000000000000001E-3</c:v>
                </c:pt>
                <c:pt idx="13" formatCode="0.0%">
                  <c:v>8.0000000000000002E-3</c:v>
                </c:pt>
                <c:pt idx="14" formatCode="0.0%">
                  <c:v>8.9999999999999993E-3</c:v>
                </c:pt>
                <c:pt idx="15" formatCode="0.0%">
                  <c:v>0.01</c:v>
                </c:pt>
                <c:pt idx="16" formatCode="0.0%">
                  <c:v>1.4999999999999999E-2</c:v>
                </c:pt>
                <c:pt idx="17" formatCode="0.0%">
                  <c:v>0.02</c:v>
                </c:pt>
                <c:pt idx="18" formatCode="0.0%">
                  <c:v>2.5000000000000001E-2</c:v>
                </c:pt>
                <c:pt idx="19" formatCode="0.0%">
                  <c:v>0.03</c:v>
                </c:pt>
                <c:pt idx="20" formatCode="0.0%">
                  <c:v>3.5000000000000003E-2</c:v>
                </c:pt>
                <c:pt idx="21" formatCode="0.0%">
                  <c:v>0.04</c:v>
                </c:pt>
                <c:pt idx="22" formatCode="0.0%">
                  <c:v>4.4999999999999998E-2</c:v>
                </c:pt>
                <c:pt idx="23" formatCode="0%">
                  <c:v>0.05</c:v>
                </c:pt>
                <c:pt idx="24" formatCode="0%">
                  <c:v>0.06</c:v>
                </c:pt>
                <c:pt idx="25" formatCode="0%">
                  <c:v>7.0000000000000007E-2</c:v>
                </c:pt>
                <c:pt idx="26" formatCode="0%">
                  <c:v>0.08</c:v>
                </c:pt>
                <c:pt idx="27" formatCode="0%">
                  <c:v>0.09</c:v>
                </c:pt>
                <c:pt idx="28" formatCode="0%">
                  <c:v>0.1</c:v>
                </c:pt>
                <c:pt idx="29" formatCode="0%">
                  <c:v>0.15</c:v>
                </c:pt>
                <c:pt idx="30" formatCode="0%">
                  <c:v>0.2</c:v>
                </c:pt>
                <c:pt idx="31" formatCode="0%">
                  <c:v>0.25</c:v>
                </c:pt>
                <c:pt idx="32" formatCode="0%">
                  <c:v>0.3</c:v>
                </c:pt>
                <c:pt idx="33" formatCode="0%">
                  <c:v>0.35</c:v>
                </c:pt>
                <c:pt idx="34" formatCode="0%">
                  <c:v>0.4</c:v>
                </c:pt>
                <c:pt idx="35" formatCode="0%">
                  <c:v>0.45</c:v>
                </c:pt>
                <c:pt idx="36" formatCode="0%">
                  <c:v>0.5</c:v>
                </c:pt>
                <c:pt idx="37" formatCode="0%">
                  <c:v>0.6</c:v>
                </c:pt>
                <c:pt idx="38" formatCode="0%">
                  <c:v>0.7</c:v>
                </c:pt>
                <c:pt idx="39" formatCode="0%">
                  <c:v>0.8</c:v>
                </c:pt>
                <c:pt idx="40" formatCode="0%">
                  <c:v>0.9</c:v>
                </c:pt>
                <c:pt idx="41" formatCode="0%">
                  <c:v>1</c:v>
                </c:pt>
              </c:numCache>
            </c:numRef>
          </c:cat>
          <c:val>
            <c:numRef>
              <c:f>'Distress Table'!$G$7:$G$48</c:f>
              <c:numCache>
                <c:formatCode>0.00</c:formatCode>
                <c:ptCount val="4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0.1</c:v>
                </c:pt>
                <c:pt idx="10">
                  <c:v>0.2</c:v>
                </c:pt>
                <c:pt idx="11">
                  <c:v>0.6</c:v>
                </c:pt>
                <c:pt idx="12">
                  <c:v>1</c:v>
                </c:pt>
                <c:pt idx="13">
                  <c:v>1.33</c:v>
                </c:pt>
                <c:pt idx="14">
                  <c:v>1.66</c:v>
                </c:pt>
                <c:pt idx="15">
                  <c:v>2</c:v>
                </c:pt>
                <c:pt idx="16">
                  <c:v>3.8</c:v>
                </c:pt>
                <c:pt idx="17">
                  <c:v>5</c:v>
                </c:pt>
                <c:pt idx="18">
                  <c:v>6.2</c:v>
                </c:pt>
                <c:pt idx="19">
                  <c:v>7.4</c:v>
                </c:pt>
                <c:pt idx="20">
                  <c:v>8.4</c:v>
                </c:pt>
                <c:pt idx="21">
                  <c:v>9.4</c:v>
                </c:pt>
                <c:pt idx="22">
                  <c:v>10.1</c:v>
                </c:pt>
                <c:pt idx="23">
                  <c:v>10.8</c:v>
                </c:pt>
                <c:pt idx="24">
                  <c:v>12</c:v>
                </c:pt>
                <c:pt idx="25">
                  <c:v>13.2</c:v>
                </c:pt>
                <c:pt idx="26">
                  <c:v>14.13</c:v>
                </c:pt>
                <c:pt idx="27">
                  <c:v>15.06</c:v>
                </c:pt>
                <c:pt idx="28">
                  <c:v>16</c:v>
                </c:pt>
                <c:pt idx="29">
                  <c:v>19.600000000000001</c:v>
                </c:pt>
                <c:pt idx="30">
                  <c:v>22.2</c:v>
                </c:pt>
                <c:pt idx="31">
                  <c:v>24.6</c:v>
                </c:pt>
                <c:pt idx="32">
                  <c:v>26.8</c:v>
                </c:pt>
                <c:pt idx="33">
                  <c:v>28.5</c:v>
                </c:pt>
                <c:pt idx="34">
                  <c:v>30.2</c:v>
                </c:pt>
                <c:pt idx="35">
                  <c:v>31.8</c:v>
                </c:pt>
                <c:pt idx="36">
                  <c:v>33.4</c:v>
                </c:pt>
                <c:pt idx="37">
                  <c:v>35.799999999999997</c:v>
                </c:pt>
                <c:pt idx="38">
                  <c:v>38.200000000000003</c:v>
                </c:pt>
                <c:pt idx="39">
                  <c:v>40</c:v>
                </c:pt>
                <c:pt idx="40">
                  <c:v>41.8</c:v>
                </c:pt>
                <c:pt idx="41">
                  <c:v>43.6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'Distress Table'!$H$6</c:f>
              <c:strCache>
                <c:ptCount val="1"/>
                <c:pt idx="0">
                  <c:v>2H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numRef>
              <c:f>'Distress Table'!$B$7:$B$48</c:f>
              <c:numCache>
                <c:formatCode>0.00%</c:formatCode>
                <c:ptCount val="42"/>
                <c:pt idx="0">
                  <c:v>0</c:v>
                </c:pt>
                <c:pt idx="1">
                  <c:v>1E-4</c:v>
                </c:pt>
                <c:pt idx="2">
                  <c:v>1E-3</c:v>
                </c:pt>
                <c:pt idx="3">
                  <c:v>1.5E-3</c:v>
                </c:pt>
                <c:pt idx="4">
                  <c:v>2E-3</c:v>
                </c:pt>
                <c:pt idx="5">
                  <c:v>2.5000000000000001E-3</c:v>
                </c:pt>
                <c:pt idx="6">
                  <c:v>3.0000000000000001E-3</c:v>
                </c:pt>
                <c:pt idx="7">
                  <c:v>3.5000000000000001E-3</c:v>
                </c:pt>
                <c:pt idx="8">
                  <c:v>4.0000000000000001E-3</c:v>
                </c:pt>
                <c:pt idx="9">
                  <c:v>4.4999999999999997E-3</c:v>
                </c:pt>
                <c:pt idx="10">
                  <c:v>5.0000000000000001E-3</c:v>
                </c:pt>
                <c:pt idx="11" formatCode="0.0%">
                  <c:v>6.0000000000000001E-3</c:v>
                </c:pt>
                <c:pt idx="12" formatCode="0.0%">
                  <c:v>7.0000000000000001E-3</c:v>
                </c:pt>
                <c:pt idx="13" formatCode="0.0%">
                  <c:v>8.0000000000000002E-3</c:v>
                </c:pt>
                <c:pt idx="14" formatCode="0.0%">
                  <c:v>8.9999999999999993E-3</c:v>
                </c:pt>
                <c:pt idx="15" formatCode="0.0%">
                  <c:v>0.01</c:v>
                </c:pt>
                <c:pt idx="16" formatCode="0.0%">
                  <c:v>1.4999999999999999E-2</c:v>
                </c:pt>
                <c:pt idx="17" formatCode="0.0%">
                  <c:v>0.02</c:v>
                </c:pt>
                <c:pt idx="18" formatCode="0.0%">
                  <c:v>2.5000000000000001E-2</c:v>
                </c:pt>
                <c:pt idx="19" formatCode="0.0%">
                  <c:v>0.03</c:v>
                </c:pt>
                <c:pt idx="20" formatCode="0.0%">
                  <c:v>3.5000000000000003E-2</c:v>
                </c:pt>
                <c:pt idx="21" formatCode="0.0%">
                  <c:v>0.04</c:v>
                </c:pt>
                <c:pt idx="22" formatCode="0.0%">
                  <c:v>4.4999999999999998E-2</c:v>
                </c:pt>
                <c:pt idx="23" formatCode="0%">
                  <c:v>0.05</c:v>
                </c:pt>
                <c:pt idx="24" formatCode="0%">
                  <c:v>0.06</c:v>
                </c:pt>
                <c:pt idx="25" formatCode="0%">
                  <c:v>7.0000000000000007E-2</c:v>
                </c:pt>
                <c:pt idx="26" formatCode="0%">
                  <c:v>0.08</c:v>
                </c:pt>
                <c:pt idx="27" formatCode="0%">
                  <c:v>0.09</c:v>
                </c:pt>
                <c:pt idx="28" formatCode="0%">
                  <c:v>0.1</c:v>
                </c:pt>
                <c:pt idx="29" formatCode="0%">
                  <c:v>0.15</c:v>
                </c:pt>
                <c:pt idx="30" formatCode="0%">
                  <c:v>0.2</c:v>
                </c:pt>
                <c:pt idx="31" formatCode="0%">
                  <c:v>0.25</c:v>
                </c:pt>
                <c:pt idx="32" formatCode="0%">
                  <c:v>0.3</c:v>
                </c:pt>
                <c:pt idx="33" formatCode="0%">
                  <c:v>0.35</c:v>
                </c:pt>
                <c:pt idx="34" formatCode="0%">
                  <c:v>0.4</c:v>
                </c:pt>
                <c:pt idx="35" formatCode="0%">
                  <c:v>0.45</c:v>
                </c:pt>
                <c:pt idx="36" formatCode="0%">
                  <c:v>0.5</c:v>
                </c:pt>
                <c:pt idx="37" formatCode="0%">
                  <c:v>0.6</c:v>
                </c:pt>
                <c:pt idx="38" formatCode="0%">
                  <c:v>0.7</c:v>
                </c:pt>
                <c:pt idx="39" formatCode="0%">
                  <c:v>0.8</c:v>
                </c:pt>
                <c:pt idx="40" formatCode="0%">
                  <c:v>0.9</c:v>
                </c:pt>
                <c:pt idx="41" formatCode="0%">
                  <c:v>1</c:v>
                </c:pt>
              </c:numCache>
            </c:numRef>
          </c:cat>
          <c:val>
            <c:numRef>
              <c:f>'Distress Table'!$H$7:$H$48</c:f>
              <c:numCache>
                <c:formatCode>0.00</c:formatCode>
                <c:ptCount val="42"/>
                <c:pt idx="0">
                  <c:v>0</c:v>
                </c:pt>
                <c:pt idx="1">
                  <c:v>0.02</c:v>
                </c:pt>
                <c:pt idx="2">
                  <c:v>0.2</c:v>
                </c:pt>
                <c:pt idx="3">
                  <c:v>0.4</c:v>
                </c:pt>
                <c:pt idx="4">
                  <c:v>0.6</c:v>
                </c:pt>
                <c:pt idx="5">
                  <c:v>1.4</c:v>
                </c:pt>
                <c:pt idx="6">
                  <c:v>1.8</c:v>
                </c:pt>
                <c:pt idx="7">
                  <c:v>2.1</c:v>
                </c:pt>
                <c:pt idx="8">
                  <c:v>2.4</c:v>
                </c:pt>
                <c:pt idx="9">
                  <c:v>2.8</c:v>
                </c:pt>
                <c:pt idx="10">
                  <c:v>3.2</c:v>
                </c:pt>
                <c:pt idx="11">
                  <c:v>3.8</c:v>
                </c:pt>
                <c:pt idx="12">
                  <c:v>4.4000000000000004</c:v>
                </c:pt>
                <c:pt idx="13">
                  <c:v>4.93</c:v>
                </c:pt>
                <c:pt idx="14">
                  <c:v>5.46</c:v>
                </c:pt>
                <c:pt idx="15">
                  <c:v>6</c:v>
                </c:pt>
                <c:pt idx="16">
                  <c:v>8.6</c:v>
                </c:pt>
                <c:pt idx="17">
                  <c:v>10.6</c:v>
                </c:pt>
                <c:pt idx="18">
                  <c:v>12.4</c:v>
                </c:pt>
                <c:pt idx="19">
                  <c:v>14</c:v>
                </c:pt>
                <c:pt idx="20">
                  <c:v>15.5</c:v>
                </c:pt>
                <c:pt idx="21">
                  <c:v>17</c:v>
                </c:pt>
                <c:pt idx="22">
                  <c:v>18.2</c:v>
                </c:pt>
                <c:pt idx="23">
                  <c:v>19.399999999999999</c:v>
                </c:pt>
                <c:pt idx="24">
                  <c:v>21.4</c:v>
                </c:pt>
                <c:pt idx="25">
                  <c:v>23.4</c:v>
                </c:pt>
                <c:pt idx="26">
                  <c:v>25.2</c:v>
                </c:pt>
                <c:pt idx="27">
                  <c:v>27</c:v>
                </c:pt>
                <c:pt idx="28">
                  <c:v>28.8</c:v>
                </c:pt>
                <c:pt idx="29">
                  <c:v>36</c:v>
                </c:pt>
                <c:pt idx="30">
                  <c:v>41.6</c:v>
                </c:pt>
                <c:pt idx="31">
                  <c:v>45.6</c:v>
                </c:pt>
                <c:pt idx="32">
                  <c:v>48.8</c:v>
                </c:pt>
                <c:pt idx="33">
                  <c:v>51.4</c:v>
                </c:pt>
                <c:pt idx="34">
                  <c:v>54</c:v>
                </c:pt>
                <c:pt idx="35">
                  <c:v>56.2</c:v>
                </c:pt>
                <c:pt idx="36">
                  <c:v>58.4</c:v>
                </c:pt>
                <c:pt idx="37">
                  <c:v>61.5</c:v>
                </c:pt>
                <c:pt idx="38">
                  <c:v>64.599999999999994</c:v>
                </c:pt>
                <c:pt idx="39">
                  <c:v>66.930000000000007</c:v>
                </c:pt>
                <c:pt idx="40">
                  <c:v>69.260000000000005</c:v>
                </c:pt>
                <c:pt idx="41">
                  <c:v>71.599999999999994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'Distress Table'!$I$6</c:f>
              <c:strCache>
                <c:ptCount val="1"/>
                <c:pt idx="0">
                  <c:v>3L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cat>
            <c:numRef>
              <c:f>'Distress Table'!$B$7:$B$48</c:f>
              <c:numCache>
                <c:formatCode>0.00%</c:formatCode>
                <c:ptCount val="42"/>
                <c:pt idx="0">
                  <c:v>0</c:v>
                </c:pt>
                <c:pt idx="1">
                  <c:v>1E-4</c:v>
                </c:pt>
                <c:pt idx="2">
                  <c:v>1E-3</c:v>
                </c:pt>
                <c:pt idx="3">
                  <c:v>1.5E-3</c:v>
                </c:pt>
                <c:pt idx="4">
                  <c:v>2E-3</c:v>
                </c:pt>
                <c:pt idx="5">
                  <c:v>2.5000000000000001E-3</c:v>
                </c:pt>
                <c:pt idx="6">
                  <c:v>3.0000000000000001E-3</c:v>
                </c:pt>
                <c:pt idx="7">
                  <c:v>3.5000000000000001E-3</c:v>
                </c:pt>
                <c:pt idx="8">
                  <c:v>4.0000000000000001E-3</c:v>
                </c:pt>
                <c:pt idx="9">
                  <c:v>4.4999999999999997E-3</c:v>
                </c:pt>
                <c:pt idx="10">
                  <c:v>5.0000000000000001E-3</c:v>
                </c:pt>
                <c:pt idx="11" formatCode="0.0%">
                  <c:v>6.0000000000000001E-3</c:v>
                </c:pt>
                <c:pt idx="12" formatCode="0.0%">
                  <c:v>7.0000000000000001E-3</c:v>
                </c:pt>
                <c:pt idx="13" formatCode="0.0%">
                  <c:v>8.0000000000000002E-3</c:v>
                </c:pt>
                <c:pt idx="14" formatCode="0.0%">
                  <c:v>8.9999999999999993E-3</c:v>
                </c:pt>
                <c:pt idx="15" formatCode="0.0%">
                  <c:v>0.01</c:v>
                </c:pt>
                <c:pt idx="16" formatCode="0.0%">
                  <c:v>1.4999999999999999E-2</c:v>
                </c:pt>
                <c:pt idx="17" formatCode="0.0%">
                  <c:v>0.02</c:v>
                </c:pt>
                <c:pt idx="18" formatCode="0.0%">
                  <c:v>2.5000000000000001E-2</c:v>
                </c:pt>
                <c:pt idx="19" formatCode="0.0%">
                  <c:v>0.03</c:v>
                </c:pt>
                <c:pt idx="20" formatCode="0.0%">
                  <c:v>3.5000000000000003E-2</c:v>
                </c:pt>
                <c:pt idx="21" formatCode="0.0%">
                  <c:v>0.04</c:v>
                </c:pt>
                <c:pt idx="22" formatCode="0.0%">
                  <c:v>4.4999999999999998E-2</c:v>
                </c:pt>
                <c:pt idx="23" formatCode="0%">
                  <c:v>0.05</c:v>
                </c:pt>
                <c:pt idx="24" formatCode="0%">
                  <c:v>0.06</c:v>
                </c:pt>
                <c:pt idx="25" formatCode="0%">
                  <c:v>7.0000000000000007E-2</c:v>
                </c:pt>
                <c:pt idx="26" formatCode="0%">
                  <c:v>0.08</c:v>
                </c:pt>
                <c:pt idx="27" formatCode="0%">
                  <c:v>0.09</c:v>
                </c:pt>
                <c:pt idx="28" formatCode="0%">
                  <c:v>0.1</c:v>
                </c:pt>
                <c:pt idx="29" formatCode="0%">
                  <c:v>0.15</c:v>
                </c:pt>
                <c:pt idx="30" formatCode="0%">
                  <c:v>0.2</c:v>
                </c:pt>
                <c:pt idx="31" formatCode="0%">
                  <c:v>0.25</c:v>
                </c:pt>
                <c:pt idx="32" formatCode="0%">
                  <c:v>0.3</c:v>
                </c:pt>
                <c:pt idx="33" formatCode="0%">
                  <c:v>0.35</c:v>
                </c:pt>
                <c:pt idx="34" formatCode="0%">
                  <c:v>0.4</c:v>
                </c:pt>
                <c:pt idx="35" formatCode="0%">
                  <c:v>0.45</c:v>
                </c:pt>
                <c:pt idx="36" formatCode="0%">
                  <c:v>0.5</c:v>
                </c:pt>
                <c:pt idx="37" formatCode="0%">
                  <c:v>0.6</c:v>
                </c:pt>
                <c:pt idx="38" formatCode="0%">
                  <c:v>0.7</c:v>
                </c:pt>
                <c:pt idx="39" formatCode="0%">
                  <c:v>0.8</c:v>
                </c:pt>
                <c:pt idx="40" formatCode="0%">
                  <c:v>0.9</c:v>
                </c:pt>
                <c:pt idx="41" formatCode="0%">
                  <c:v>1</c:v>
                </c:pt>
              </c:numCache>
            </c:numRef>
          </c:cat>
          <c:val>
            <c:numRef>
              <c:f>'Distress Table'!$I$7:$I$48</c:f>
              <c:numCache>
                <c:formatCode>0.00</c:formatCode>
                <c:ptCount val="42"/>
                <c:pt idx="0">
                  <c:v>0</c:v>
                </c:pt>
                <c:pt idx="1">
                  <c:v>0.06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1.2</c:v>
                </c:pt>
                <c:pt idx="12">
                  <c:v>1.4</c:v>
                </c:pt>
                <c:pt idx="13">
                  <c:v>1.6</c:v>
                </c:pt>
                <c:pt idx="14">
                  <c:v>1.8</c:v>
                </c:pt>
                <c:pt idx="15">
                  <c:v>2</c:v>
                </c:pt>
                <c:pt idx="16">
                  <c:v>2.6</c:v>
                </c:pt>
                <c:pt idx="17">
                  <c:v>3.8</c:v>
                </c:pt>
                <c:pt idx="18">
                  <c:v>4.4000000000000004</c:v>
                </c:pt>
                <c:pt idx="19">
                  <c:v>5.4</c:v>
                </c:pt>
                <c:pt idx="20">
                  <c:v>6</c:v>
                </c:pt>
                <c:pt idx="21">
                  <c:v>6.6</c:v>
                </c:pt>
                <c:pt idx="22">
                  <c:v>7.3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16.600000000000001</c:v>
                </c:pt>
                <c:pt idx="30">
                  <c:v>20</c:v>
                </c:pt>
                <c:pt idx="31">
                  <c:v>22.4</c:v>
                </c:pt>
                <c:pt idx="32">
                  <c:v>24.4</c:v>
                </c:pt>
                <c:pt idx="33">
                  <c:v>26.2</c:v>
                </c:pt>
                <c:pt idx="34">
                  <c:v>28</c:v>
                </c:pt>
                <c:pt idx="35">
                  <c:v>29.3</c:v>
                </c:pt>
                <c:pt idx="36">
                  <c:v>30.6</c:v>
                </c:pt>
                <c:pt idx="37">
                  <c:v>32.799999999999997</c:v>
                </c:pt>
                <c:pt idx="38">
                  <c:v>35</c:v>
                </c:pt>
                <c:pt idx="39">
                  <c:v>36.46</c:v>
                </c:pt>
                <c:pt idx="40">
                  <c:v>37.93</c:v>
                </c:pt>
                <c:pt idx="41">
                  <c:v>39.4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'Distress Table'!$J$6</c:f>
              <c:strCache>
                <c:ptCount val="1"/>
                <c:pt idx="0">
                  <c:v>3M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'Distress Table'!$B$7:$B$48</c:f>
              <c:numCache>
                <c:formatCode>0.00%</c:formatCode>
                <c:ptCount val="42"/>
                <c:pt idx="0">
                  <c:v>0</c:v>
                </c:pt>
                <c:pt idx="1">
                  <c:v>1E-4</c:v>
                </c:pt>
                <c:pt idx="2">
                  <c:v>1E-3</c:v>
                </c:pt>
                <c:pt idx="3">
                  <c:v>1.5E-3</c:v>
                </c:pt>
                <c:pt idx="4">
                  <c:v>2E-3</c:v>
                </c:pt>
                <c:pt idx="5">
                  <c:v>2.5000000000000001E-3</c:v>
                </c:pt>
                <c:pt idx="6">
                  <c:v>3.0000000000000001E-3</c:v>
                </c:pt>
                <c:pt idx="7">
                  <c:v>3.5000000000000001E-3</c:v>
                </c:pt>
                <c:pt idx="8">
                  <c:v>4.0000000000000001E-3</c:v>
                </c:pt>
                <c:pt idx="9">
                  <c:v>4.4999999999999997E-3</c:v>
                </c:pt>
                <c:pt idx="10">
                  <c:v>5.0000000000000001E-3</c:v>
                </c:pt>
                <c:pt idx="11" formatCode="0.0%">
                  <c:v>6.0000000000000001E-3</c:v>
                </c:pt>
                <c:pt idx="12" formatCode="0.0%">
                  <c:v>7.0000000000000001E-3</c:v>
                </c:pt>
                <c:pt idx="13" formatCode="0.0%">
                  <c:v>8.0000000000000002E-3</c:v>
                </c:pt>
                <c:pt idx="14" formatCode="0.0%">
                  <c:v>8.9999999999999993E-3</c:v>
                </c:pt>
                <c:pt idx="15" formatCode="0.0%">
                  <c:v>0.01</c:v>
                </c:pt>
                <c:pt idx="16" formatCode="0.0%">
                  <c:v>1.4999999999999999E-2</c:v>
                </c:pt>
                <c:pt idx="17" formatCode="0.0%">
                  <c:v>0.02</c:v>
                </c:pt>
                <c:pt idx="18" formatCode="0.0%">
                  <c:v>2.5000000000000001E-2</c:v>
                </c:pt>
                <c:pt idx="19" formatCode="0.0%">
                  <c:v>0.03</c:v>
                </c:pt>
                <c:pt idx="20" formatCode="0.0%">
                  <c:v>3.5000000000000003E-2</c:v>
                </c:pt>
                <c:pt idx="21" formatCode="0.0%">
                  <c:v>0.04</c:v>
                </c:pt>
                <c:pt idx="22" formatCode="0.0%">
                  <c:v>4.4999999999999998E-2</c:v>
                </c:pt>
                <c:pt idx="23" formatCode="0%">
                  <c:v>0.05</c:v>
                </c:pt>
                <c:pt idx="24" formatCode="0%">
                  <c:v>0.06</c:v>
                </c:pt>
                <c:pt idx="25" formatCode="0%">
                  <c:v>7.0000000000000007E-2</c:v>
                </c:pt>
                <c:pt idx="26" formatCode="0%">
                  <c:v>0.08</c:v>
                </c:pt>
                <c:pt idx="27" formatCode="0%">
                  <c:v>0.09</c:v>
                </c:pt>
                <c:pt idx="28" formatCode="0%">
                  <c:v>0.1</c:v>
                </c:pt>
                <c:pt idx="29" formatCode="0%">
                  <c:v>0.15</c:v>
                </c:pt>
                <c:pt idx="30" formatCode="0%">
                  <c:v>0.2</c:v>
                </c:pt>
                <c:pt idx="31" formatCode="0%">
                  <c:v>0.25</c:v>
                </c:pt>
                <c:pt idx="32" formatCode="0%">
                  <c:v>0.3</c:v>
                </c:pt>
                <c:pt idx="33" formatCode="0%">
                  <c:v>0.35</c:v>
                </c:pt>
                <c:pt idx="34" formatCode="0%">
                  <c:v>0.4</c:v>
                </c:pt>
                <c:pt idx="35" formatCode="0%">
                  <c:v>0.45</c:v>
                </c:pt>
                <c:pt idx="36" formatCode="0%">
                  <c:v>0.5</c:v>
                </c:pt>
                <c:pt idx="37" formatCode="0%">
                  <c:v>0.6</c:v>
                </c:pt>
                <c:pt idx="38" formatCode="0%">
                  <c:v>0.7</c:v>
                </c:pt>
                <c:pt idx="39" formatCode="0%">
                  <c:v>0.8</c:v>
                </c:pt>
                <c:pt idx="40" formatCode="0%">
                  <c:v>0.9</c:v>
                </c:pt>
                <c:pt idx="41" formatCode="0%">
                  <c:v>1</c:v>
                </c:pt>
              </c:numCache>
            </c:numRef>
          </c:cat>
          <c:val>
            <c:numRef>
              <c:f>'Distress Table'!$J$7:$J$48</c:f>
              <c:numCache>
                <c:formatCode>0.00</c:formatCode>
                <c:ptCount val="42"/>
                <c:pt idx="0">
                  <c:v>0</c:v>
                </c:pt>
                <c:pt idx="1">
                  <c:v>0.5</c:v>
                </c:pt>
                <c:pt idx="2">
                  <c:v>5</c:v>
                </c:pt>
                <c:pt idx="3">
                  <c:v>5.6</c:v>
                </c:pt>
                <c:pt idx="4">
                  <c:v>6.4</c:v>
                </c:pt>
                <c:pt idx="5">
                  <c:v>7.4</c:v>
                </c:pt>
                <c:pt idx="6">
                  <c:v>8</c:v>
                </c:pt>
                <c:pt idx="7">
                  <c:v>8.6999999999999993</c:v>
                </c:pt>
                <c:pt idx="8">
                  <c:v>9.4</c:v>
                </c:pt>
                <c:pt idx="9">
                  <c:v>9.9</c:v>
                </c:pt>
                <c:pt idx="10">
                  <c:v>10.4</c:v>
                </c:pt>
                <c:pt idx="11">
                  <c:v>11.4</c:v>
                </c:pt>
                <c:pt idx="12">
                  <c:v>12.4</c:v>
                </c:pt>
                <c:pt idx="13">
                  <c:v>13.26</c:v>
                </c:pt>
                <c:pt idx="14">
                  <c:v>14.13</c:v>
                </c:pt>
                <c:pt idx="15">
                  <c:v>15</c:v>
                </c:pt>
                <c:pt idx="16">
                  <c:v>18.600000000000001</c:v>
                </c:pt>
                <c:pt idx="17">
                  <c:v>21.6</c:v>
                </c:pt>
                <c:pt idx="18">
                  <c:v>23.7</c:v>
                </c:pt>
                <c:pt idx="19">
                  <c:v>26</c:v>
                </c:pt>
                <c:pt idx="20">
                  <c:v>27.5</c:v>
                </c:pt>
                <c:pt idx="21">
                  <c:v>29</c:v>
                </c:pt>
                <c:pt idx="22">
                  <c:v>30.3</c:v>
                </c:pt>
                <c:pt idx="23">
                  <c:v>31.6</c:v>
                </c:pt>
                <c:pt idx="24">
                  <c:v>33.700000000000003</c:v>
                </c:pt>
                <c:pt idx="25">
                  <c:v>35.799999999999997</c:v>
                </c:pt>
                <c:pt idx="26">
                  <c:v>37.200000000000003</c:v>
                </c:pt>
                <c:pt idx="27">
                  <c:v>38.6</c:v>
                </c:pt>
                <c:pt idx="28">
                  <c:v>40</c:v>
                </c:pt>
                <c:pt idx="29">
                  <c:v>45</c:v>
                </c:pt>
                <c:pt idx="30">
                  <c:v>48.8</c:v>
                </c:pt>
                <c:pt idx="31">
                  <c:v>51.7</c:v>
                </c:pt>
                <c:pt idx="32">
                  <c:v>54.4</c:v>
                </c:pt>
                <c:pt idx="33">
                  <c:v>56.5</c:v>
                </c:pt>
                <c:pt idx="34">
                  <c:v>58.6</c:v>
                </c:pt>
                <c:pt idx="35">
                  <c:v>60.3</c:v>
                </c:pt>
                <c:pt idx="36">
                  <c:v>62</c:v>
                </c:pt>
                <c:pt idx="37">
                  <c:v>64.599999999999994</c:v>
                </c:pt>
                <c:pt idx="38">
                  <c:v>67.2</c:v>
                </c:pt>
                <c:pt idx="39">
                  <c:v>69.459999999999994</c:v>
                </c:pt>
                <c:pt idx="40">
                  <c:v>71.73</c:v>
                </c:pt>
                <c:pt idx="41">
                  <c:v>74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'Distress Table'!$K$6</c:f>
              <c:strCache>
                <c:ptCount val="1"/>
                <c:pt idx="0">
                  <c:v>3H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cat>
            <c:numRef>
              <c:f>'Distress Table'!$B$7:$B$48</c:f>
              <c:numCache>
                <c:formatCode>0.00%</c:formatCode>
                <c:ptCount val="42"/>
                <c:pt idx="0">
                  <c:v>0</c:v>
                </c:pt>
                <c:pt idx="1">
                  <c:v>1E-4</c:v>
                </c:pt>
                <c:pt idx="2">
                  <c:v>1E-3</c:v>
                </c:pt>
                <c:pt idx="3">
                  <c:v>1.5E-3</c:v>
                </c:pt>
                <c:pt idx="4">
                  <c:v>2E-3</c:v>
                </c:pt>
                <c:pt idx="5">
                  <c:v>2.5000000000000001E-3</c:v>
                </c:pt>
                <c:pt idx="6">
                  <c:v>3.0000000000000001E-3</c:v>
                </c:pt>
                <c:pt idx="7">
                  <c:v>3.5000000000000001E-3</c:v>
                </c:pt>
                <c:pt idx="8">
                  <c:v>4.0000000000000001E-3</c:v>
                </c:pt>
                <c:pt idx="9">
                  <c:v>4.4999999999999997E-3</c:v>
                </c:pt>
                <c:pt idx="10">
                  <c:v>5.0000000000000001E-3</c:v>
                </c:pt>
                <c:pt idx="11" formatCode="0.0%">
                  <c:v>6.0000000000000001E-3</c:v>
                </c:pt>
                <c:pt idx="12" formatCode="0.0%">
                  <c:v>7.0000000000000001E-3</c:v>
                </c:pt>
                <c:pt idx="13" formatCode="0.0%">
                  <c:v>8.0000000000000002E-3</c:v>
                </c:pt>
                <c:pt idx="14" formatCode="0.0%">
                  <c:v>8.9999999999999993E-3</c:v>
                </c:pt>
                <c:pt idx="15" formatCode="0.0%">
                  <c:v>0.01</c:v>
                </c:pt>
                <c:pt idx="16" formatCode="0.0%">
                  <c:v>1.4999999999999999E-2</c:v>
                </c:pt>
                <c:pt idx="17" formatCode="0.0%">
                  <c:v>0.02</c:v>
                </c:pt>
                <c:pt idx="18" formatCode="0.0%">
                  <c:v>2.5000000000000001E-2</c:v>
                </c:pt>
                <c:pt idx="19" formatCode="0.0%">
                  <c:v>0.03</c:v>
                </c:pt>
                <c:pt idx="20" formatCode="0.0%">
                  <c:v>3.5000000000000003E-2</c:v>
                </c:pt>
                <c:pt idx="21" formatCode="0.0%">
                  <c:v>0.04</c:v>
                </c:pt>
                <c:pt idx="22" formatCode="0.0%">
                  <c:v>4.4999999999999998E-2</c:v>
                </c:pt>
                <c:pt idx="23" formatCode="0%">
                  <c:v>0.05</c:v>
                </c:pt>
                <c:pt idx="24" formatCode="0%">
                  <c:v>0.06</c:v>
                </c:pt>
                <c:pt idx="25" formatCode="0%">
                  <c:v>7.0000000000000007E-2</c:v>
                </c:pt>
                <c:pt idx="26" formatCode="0%">
                  <c:v>0.08</c:v>
                </c:pt>
                <c:pt idx="27" formatCode="0%">
                  <c:v>0.09</c:v>
                </c:pt>
                <c:pt idx="28" formatCode="0%">
                  <c:v>0.1</c:v>
                </c:pt>
                <c:pt idx="29" formatCode="0%">
                  <c:v>0.15</c:v>
                </c:pt>
                <c:pt idx="30" formatCode="0%">
                  <c:v>0.2</c:v>
                </c:pt>
                <c:pt idx="31" formatCode="0%">
                  <c:v>0.25</c:v>
                </c:pt>
                <c:pt idx="32" formatCode="0%">
                  <c:v>0.3</c:v>
                </c:pt>
                <c:pt idx="33" formatCode="0%">
                  <c:v>0.35</c:v>
                </c:pt>
                <c:pt idx="34" formatCode="0%">
                  <c:v>0.4</c:v>
                </c:pt>
                <c:pt idx="35" formatCode="0%">
                  <c:v>0.45</c:v>
                </c:pt>
                <c:pt idx="36" formatCode="0%">
                  <c:v>0.5</c:v>
                </c:pt>
                <c:pt idx="37" formatCode="0%">
                  <c:v>0.6</c:v>
                </c:pt>
                <c:pt idx="38" formatCode="0%">
                  <c:v>0.7</c:v>
                </c:pt>
                <c:pt idx="39" formatCode="0%">
                  <c:v>0.8</c:v>
                </c:pt>
                <c:pt idx="40" formatCode="0%">
                  <c:v>0.9</c:v>
                </c:pt>
                <c:pt idx="41" formatCode="0%">
                  <c:v>1</c:v>
                </c:pt>
              </c:numCache>
            </c:numRef>
          </c:cat>
          <c:val>
            <c:numRef>
              <c:f>'Distress Table'!$K$7:$K$48</c:f>
              <c:numCache>
                <c:formatCode>0.00</c:formatCode>
                <c:ptCount val="42"/>
                <c:pt idx="0">
                  <c:v>0</c:v>
                </c:pt>
                <c:pt idx="1">
                  <c:v>1</c:v>
                </c:pt>
                <c:pt idx="2">
                  <c:v>10</c:v>
                </c:pt>
                <c:pt idx="3">
                  <c:v>14.4</c:v>
                </c:pt>
                <c:pt idx="4">
                  <c:v>17.600000000000001</c:v>
                </c:pt>
                <c:pt idx="5">
                  <c:v>20</c:v>
                </c:pt>
                <c:pt idx="6">
                  <c:v>22</c:v>
                </c:pt>
                <c:pt idx="7">
                  <c:v>23.5</c:v>
                </c:pt>
                <c:pt idx="8">
                  <c:v>25</c:v>
                </c:pt>
                <c:pt idx="9">
                  <c:v>26.2</c:v>
                </c:pt>
                <c:pt idx="10">
                  <c:v>27.4</c:v>
                </c:pt>
                <c:pt idx="11">
                  <c:v>29.1</c:v>
                </c:pt>
                <c:pt idx="12">
                  <c:v>30.8</c:v>
                </c:pt>
                <c:pt idx="13">
                  <c:v>31.86</c:v>
                </c:pt>
                <c:pt idx="14">
                  <c:v>32.93</c:v>
                </c:pt>
                <c:pt idx="15">
                  <c:v>34</c:v>
                </c:pt>
                <c:pt idx="16">
                  <c:v>38</c:v>
                </c:pt>
                <c:pt idx="17">
                  <c:v>41</c:v>
                </c:pt>
                <c:pt idx="18">
                  <c:v>43.6</c:v>
                </c:pt>
                <c:pt idx="19">
                  <c:v>45.3</c:v>
                </c:pt>
                <c:pt idx="20">
                  <c:v>46.95</c:v>
                </c:pt>
                <c:pt idx="21">
                  <c:v>48.6</c:v>
                </c:pt>
                <c:pt idx="22">
                  <c:v>50</c:v>
                </c:pt>
                <c:pt idx="23">
                  <c:v>51.4</c:v>
                </c:pt>
                <c:pt idx="24">
                  <c:v>53.55</c:v>
                </c:pt>
                <c:pt idx="25">
                  <c:v>55.7</c:v>
                </c:pt>
                <c:pt idx="26">
                  <c:v>57.6</c:v>
                </c:pt>
                <c:pt idx="27">
                  <c:v>59.5</c:v>
                </c:pt>
                <c:pt idx="28">
                  <c:v>61.4</c:v>
                </c:pt>
                <c:pt idx="29">
                  <c:v>67</c:v>
                </c:pt>
                <c:pt idx="30">
                  <c:v>71.599999999999994</c:v>
                </c:pt>
                <c:pt idx="31">
                  <c:v>74.599999999999994</c:v>
                </c:pt>
                <c:pt idx="32">
                  <c:v>77</c:v>
                </c:pt>
                <c:pt idx="33">
                  <c:v>79.3</c:v>
                </c:pt>
                <c:pt idx="34">
                  <c:v>81.599999999999994</c:v>
                </c:pt>
                <c:pt idx="35">
                  <c:v>83.1</c:v>
                </c:pt>
                <c:pt idx="36">
                  <c:v>84.6</c:v>
                </c:pt>
                <c:pt idx="37">
                  <c:v>87.05</c:v>
                </c:pt>
                <c:pt idx="38">
                  <c:v>89.5</c:v>
                </c:pt>
                <c:pt idx="39">
                  <c:v>91.13</c:v>
                </c:pt>
                <c:pt idx="40">
                  <c:v>92.76</c:v>
                </c:pt>
                <c:pt idx="41">
                  <c:v>94.4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'Distress Table'!$L$6</c:f>
              <c:strCache>
                <c:ptCount val="1"/>
                <c:pt idx="0">
                  <c:v>4L</c:v>
                </c:pt>
              </c:strCache>
            </c:strRef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cat>
            <c:numRef>
              <c:f>'Distress Table'!$B$7:$B$48</c:f>
              <c:numCache>
                <c:formatCode>0.00%</c:formatCode>
                <c:ptCount val="42"/>
                <c:pt idx="0">
                  <c:v>0</c:v>
                </c:pt>
                <c:pt idx="1">
                  <c:v>1E-4</c:v>
                </c:pt>
                <c:pt idx="2">
                  <c:v>1E-3</c:v>
                </c:pt>
                <c:pt idx="3">
                  <c:v>1.5E-3</c:v>
                </c:pt>
                <c:pt idx="4">
                  <c:v>2E-3</c:v>
                </c:pt>
                <c:pt idx="5">
                  <c:v>2.5000000000000001E-3</c:v>
                </c:pt>
                <c:pt idx="6">
                  <c:v>3.0000000000000001E-3</c:v>
                </c:pt>
                <c:pt idx="7">
                  <c:v>3.5000000000000001E-3</c:v>
                </c:pt>
                <c:pt idx="8">
                  <c:v>4.0000000000000001E-3</c:v>
                </c:pt>
                <c:pt idx="9">
                  <c:v>4.4999999999999997E-3</c:v>
                </c:pt>
                <c:pt idx="10">
                  <c:v>5.0000000000000001E-3</c:v>
                </c:pt>
                <c:pt idx="11" formatCode="0.0%">
                  <c:v>6.0000000000000001E-3</c:v>
                </c:pt>
                <c:pt idx="12" formatCode="0.0%">
                  <c:v>7.0000000000000001E-3</c:v>
                </c:pt>
                <c:pt idx="13" formatCode="0.0%">
                  <c:v>8.0000000000000002E-3</c:v>
                </c:pt>
                <c:pt idx="14" formatCode="0.0%">
                  <c:v>8.9999999999999993E-3</c:v>
                </c:pt>
                <c:pt idx="15" formatCode="0.0%">
                  <c:v>0.01</c:v>
                </c:pt>
                <c:pt idx="16" formatCode="0.0%">
                  <c:v>1.4999999999999999E-2</c:v>
                </c:pt>
                <c:pt idx="17" formatCode="0.0%">
                  <c:v>0.02</c:v>
                </c:pt>
                <c:pt idx="18" formatCode="0.0%">
                  <c:v>2.5000000000000001E-2</c:v>
                </c:pt>
                <c:pt idx="19" formatCode="0.0%">
                  <c:v>0.03</c:v>
                </c:pt>
                <c:pt idx="20" formatCode="0.0%">
                  <c:v>3.5000000000000003E-2</c:v>
                </c:pt>
                <c:pt idx="21" formatCode="0.0%">
                  <c:v>0.04</c:v>
                </c:pt>
                <c:pt idx="22" formatCode="0.0%">
                  <c:v>4.4999999999999998E-2</c:v>
                </c:pt>
                <c:pt idx="23" formatCode="0%">
                  <c:v>0.05</c:v>
                </c:pt>
                <c:pt idx="24" formatCode="0%">
                  <c:v>0.06</c:v>
                </c:pt>
                <c:pt idx="25" formatCode="0%">
                  <c:v>7.0000000000000007E-2</c:v>
                </c:pt>
                <c:pt idx="26" formatCode="0%">
                  <c:v>0.08</c:v>
                </c:pt>
                <c:pt idx="27" formatCode="0%">
                  <c:v>0.09</c:v>
                </c:pt>
                <c:pt idx="28" formatCode="0%">
                  <c:v>0.1</c:v>
                </c:pt>
                <c:pt idx="29" formatCode="0%">
                  <c:v>0.15</c:v>
                </c:pt>
                <c:pt idx="30" formatCode="0%">
                  <c:v>0.2</c:v>
                </c:pt>
                <c:pt idx="31" formatCode="0%">
                  <c:v>0.25</c:v>
                </c:pt>
                <c:pt idx="32" formatCode="0%">
                  <c:v>0.3</c:v>
                </c:pt>
                <c:pt idx="33" formatCode="0%">
                  <c:v>0.35</c:v>
                </c:pt>
                <c:pt idx="34" formatCode="0%">
                  <c:v>0.4</c:v>
                </c:pt>
                <c:pt idx="35" formatCode="0%">
                  <c:v>0.45</c:v>
                </c:pt>
                <c:pt idx="36" formatCode="0%">
                  <c:v>0.5</c:v>
                </c:pt>
                <c:pt idx="37" formatCode="0%">
                  <c:v>0.6</c:v>
                </c:pt>
                <c:pt idx="38" formatCode="0%">
                  <c:v>0.7</c:v>
                </c:pt>
                <c:pt idx="39" formatCode="0%">
                  <c:v>0.8</c:v>
                </c:pt>
                <c:pt idx="40" formatCode="0%">
                  <c:v>0.9</c:v>
                </c:pt>
                <c:pt idx="41" formatCode="0%">
                  <c:v>1</c:v>
                </c:pt>
              </c:numCache>
            </c:numRef>
          </c:cat>
          <c:val>
            <c:numRef>
              <c:f>'Distress Table'!$L$7:$L$48</c:f>
              <c:numCache>
                <c:formatCode>0.00</c:formatCode>
                <c:ptCount val="4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0.1</c:v>
                </c:pt>
                <c:pt idx="10">
                  <c:v>0.2</c:v>
                </c:pt>
                <c:pt idx="11">
                  <c:v>0.6</c:v>
                </c:pt>
                <c:pt idx="12">
                  <c:v>1</c:v>
                </c:pt>
                <c:pt idx="13">
                  <c:v>1.33</c:v>
                </c:pt>
                <c:pt idx="14">
                  <c:v>1.66</c:v>
                </c:pt>
                <c:pt idx="15">
                  <c:v>2</c:v>
                </c:pt>
                <c:pt idx="16">
                  <c:v>3.6</c:v>
                </c:pt>
                <c:pt idx="17">
                  <c:v>4.8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9.6999999999999993</c:v>
                </c:pt>
                <c:pt idx="23">
                  <c:v>10.4</c:v>
                </c:pt>
                <c:pt idx="24">
                  <c:v>11.9</c:v>
                </c:pt>
                <c:pt idx="25">
                  <c:v>13.4</c:v>
                </c:pt>
                <c:pt idx="26">
                  <c:v>13.53</c:v>
                </c:pt>
                <c:pt idx="27">
                  <c:v>15.66</c:v>
                </c:pt>
                <c:pt idx="28">
                  <c:v>16.8</c:v>
                </c:pt>
                <c:pt idx="29">
                  <c:v>20.399999999999999</c:v>
                </c:pt>
                <c:pt idx="30">
                  <c:v>23.8</c:v>
                </c:pt>
                <c:pt idx="31">
                  <c:v>26.2</c:v>
                </c:pt>
                <c:pt idx="32">
                  <c:v>29</c:v>
                </c:pt>
                <c:pt idx="33">
                  <c:v>29</c:v>
                </c:pt>
                <c:pt idx="34">
                  <c:v>29</c:v>
                </c:pt>
                <c:pt idx="35">
                  <c:v>29</c:v>
                </c:pt>
                <c:pt idx="36">
                  <c:v>29</c:v>
                </c:pt>
                <c:pt idx="37">
                  <c:v>29</c:v>
                </c:pt>
                <c:pt idx="38">
                  <c:v>29</c:v>
                </c:pt>
                <c:pt idx="39">
                  <c:v>29</c:v>
                </c:pt>
                <c:pt idx="40">
                  <c:v>29</c:v>
                </c:pt>
                <c:pt idx="41">
                  <c:v>29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'Distress Table'!$M$6</c:f>
              <c:strCache>
                <c:ptCount val="1"/>
                <c:pt idx="0">
                  <c:v>4M</c:v>
                </c:pt>
              </c:strCache>
            </c:strRef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none"/>
          </c:marker>
          <c:cat>
            <c:numRef>
              <c:f>'Distress Table'!$B$7:$B$48</c:f>
              <c:numCache>
                <c:formatCode>0.00%</c:formatCode>
                <c:ptCount val="42"/>
                <c:pt idx="0">
                  <c:v>0</c:v>
                </c:pt>
                <c:pt idx="1">
                  <c:v>1E-4</c:v>
                </c:pt>
                <c:pt idx="2">
                  <c:v>1E-3</c:v>
                </c:pt>
                <c:pt idx="3">
                  <c:v>1.5E-3</c:v>
                </c:pt>
                <c:pt idx="4">
                  <c:v>2E-3</c:v>
                </c:pt>
                <c:pt idx="5">
                  <c:v>2.5000000000000001E-3</c:v>
                </c:pt>
                <c:pt idx="6">
                  <c:v>3.0000000000000001E-3</c:v>
                </c:pt>
                <c:pt idx="7">
                  <c:v>3.5000000000000001E-3</c:v>
                </c:pt>
                <c:pt idx="8">
                  <c:v>4.0000000000000001E-3</c:v>
                </c:pt>
                <c:pt idx="9">
                  <c:v>4.4999999999999997E-3</c:v>
                </c:pt>
                <c:pt idx="10">
                  <c:v>5.0000000000000001E-3</c:v>
                </c:pt>
                <c:pt idx="11" formatCode="0.0%">
                  <c:v>6.0000000000000001E-3</c:v>
                </c:pt>
                <c:pt idx="12" formatCode="0.0%">
                  <c:v>7.0000000000000001E-3</c:v>
                </c:pt>
                <c:pt idx="13" formatCode="0.0%">
                  <c:v>8.0000000000000002E-3</c:v>
                </c:pt>
                <c:pt idx="14" formatCode="0.0%">
                  <c:v>8.9999999999999993E-3</c:v>
                </c:pt>
                <c:pt idx="15" formatCode="0.0%">
                  <c:v>0.01</c:v>
                </c:pt>
                <c:pt idx="16" formatCode="0.0%">
                  <c:v>1.4999999999999999E-2</c:v>
                </c:pt>
                <c:pt idx="17" formatCode="0.0%">
                  <c:v>0.02</c:v>
                </c:pt>
                <c:pt idx="18" formatCode="0.0%">
                  <c:v>2.5000000000000001E-2</c:v>
                </c:pt>
                <c:pt idx="19" formatCode="0.0%">
                  <c:v>0.03</c:v>
                </c:pt>
                <c:pt idx="20" formatCode="0.0%">
                  <c:v>3.5000000000000003E-2</c:v>
                </c:pt>
                <c:pt idx="21" formatCode="0.0%">
                  <c:v>0.04</c:v>
                </c:pt>
                <c:pt idx="22" formatCode="0.0%">
                  <c:v>4.4999999999999998E-2</c:v>
                </c:pt>
                <c:pt idx="23" formatCode="0%">
                  <c:v>0.05</c:v>
                </c:pt>
                <c:pt idx="24" formatCode="0%">
                  <c:v>0.06</c:v>
                </c:pt>
                <c:pt idx="25" formatCode="0%">
                  <c:v>7.0000000000000007E-2</c:v>
                </c:pt>
                <c:pt idx="26" formatCode="0%">
                  <c:v>0.08</c:v>
                </c:pt>
                <c:pt idx="27" formatCode="0%">
                  <c:v>0.09</c:v>
                </c:pt>
                <c:pt idx="28" formatCode="0%">
                  <c:v>0.1</c:v>
                </c:pt>
                <c:pt idx="29" formatCode="0%">
                  <c:v>0.15</c:v>
                </c:pt>
                <c:pt idx="30" formatCode="0%">
                  <c:v>0.2</c:v>
                </c:pt>
                <c:pt idx="31" formatCode="0%">
                  <c:v>0.25</c:v>
                </c:pt>
                <c:pt idx="32" formatCode="0%">
                  <c:v>0.3</c:v>
                </c:pt>
                <c:pt idx="33" formatCode="0%">
                  <c:v>0.35</c:v>
                </c:pt>
                <c:pt idx="34" formatCode="0%">
                  <c:v>0.4</c:v>
                </c:pt>
                <c:pt idx="35" formatCode="0%">
                  <c:v>0.45</c:v>
                </c:pt>
                <c:pt idx="36" formatCode="0%">
                  <c:v>0.5</c:v>
                </c:pt>
                <c:pt idx="37" formatCode="0%">
                  <c:v>0.6</c:v>
                </c:pt>
                <c:pt idx="38" formatCode="0%">
                  <c:v>0.7</c:v>
                </c:pt>
                <c:pt idx="39" formatCode="0%">
                  <c:v>0.8</c:v>
                </c:pt>
                <c:pt idx="40" formatCode="0%">
                  <c:v>0.9</c:v>
                </c:pt>
                <c:pt idx="41" formatCode="0%">
                  <c:v>1</c:v>
                </c:pt>
              </c:numCache>
            </c:numRef>
          </c:cat>
          <c:val>
            <c:numRef>
              <c:f>'Distress Table'!$M$7:$M$48</c:f>
              <c:numCache>
                <c:formatCode>0.00</c:formatCode>
                <c:ptCount val="4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0.6</c:v>
                </c:pt>
                <c:pt idx="5">
                  <c:v>1.4</c:v>
                </c:pt>
                <c:pt idx="6">
                  <c:v>2</c:v>
                </c:pt>
                <c:pt idx="7">
                  <c:v>2.7</c:v>
                </c:pt>
                <c:pt idx="8">
                  <c:v>3.4</c:v>
                </c:pt>
                <c:pt idx="9">
                  <c:v>3.9</c:v>
                </c:pt>
                <c:pt idx="10">
                  <c:v>4.4000000000000004</c:v>
                </c:pt>
                <c:pt idx="11">
                  <c:v>5.4</c:v>
                </c:pt>
                <c:pt idx="12">
                  <c:v>6.4</c:v>
                </c:pt>
                <c:pt idx="13">
                  <c:v>7.26</c:v>
                </c:pt>
                <c:pt idx="14">
                  <c:v>8.1300000000000008</c:v>
                </c:pt>
                <c:pt idx="15">
                  <c:v>9</c:v>
                </c:pt>
                <c:pt idx="16">
                  <c:v>11.6</c:v>
                </c:pt>
                <c:pt idx="17">
                  <c:v>13.8</c:v>
                </c:pt>
                <c:pt idx="18">
                  <c:v>15.6</c:v>
                </c:pt>
                <c:pt idx="19">
                  <c:v>17</c:v>
                </c:pt>
                <c:pt idx="20">
                  <c:v>18.5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24</c:v>
                </c:pt>
                <c:pt idx="25">
                  <c:v>26</c:v>
                </c:pt>
                <c:pt idx="26">
                  <c:v>27.66</c:v>
                </c:pt>
                <c:pt idx="27">
                  <c:v>29.33</c:v>
                </c:pt>
                <c:pt idx="28">
                  <c:v>31</c:v>
                </c:pt>
                <c:pt idx="29">
                  <c:v>36</c:v>
                </c:pt>
                <c:pt idx="30">
                  <c:v>40</c:v>
                </c:pt>
                <c:pt idx="31">
                  <c:v>42.4</c:v>
                </c:pt>
                <c:pt idx="32">
                  <c:v>45</c:v>
                </c:pt>
                <c:pt idx="33">
                  <c:v>45</c:v>
                </c:pt>
                <c:pt idx="34">
                  <c:v>45</c:v>
                </c:pt>
                <c:pt idx="35">
                  <c:v>45</c:v>
                </c:pt>
                <c:pt idx="36">
                  <c:v>45</c:v>
                </c:pt>
                <c:pt idx="37">
                  <c:v>45</c:v>
                </c:pt>
                <c:pt idx="38">
                  <c:v>45</c:v>
                </c:pt>
                <c:pt idx="39">
                  <c:v>45</c:v>
                </c:pt>
                <c:pt idx="40">
                  <c:v>45</c:v>
                </c:pt>
                <c:pt idx="41">
                  <c:v>45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'Distress Table'!$N$6</c:f>
              <c:strCache>
                <c:ptCount val="1"/>
                <c:pt idx="0">
                  <c:v>4H</c:v>
                </c:pt>
              </c:strCache>
            </c:strRef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none"/>
          </c:marker>
          <c:cat>
            <c:numRef>
              <c:f>'Distress Table'!$B$7:$B$48</c:f>
              <c:numCache>
                <c:formatCode>0.00%</c:formatCode>
                <c:ptCount val="42"/>
                <c:pt idx="0">
                  <c:v>0</c:v>
                </c:pt>
                <c:pt idx="1">
                  <c:v>1E-4</c:v>
                </c:pt>
                <c:pt idx="2">
                  <c:v>1E-3</c:v>
                </c:pt>
                <c:pt idx="3">
                  <c:v>1.5E-3</c:v>
                </c:pt>
                <c:pt idx="4">
                  <c:v>2E-3</c:v>
                </c:pt>
                <c:pt idx="5">
                  <c:v>2.5000000000000001E-3</c:v>
                </c:pt>
                <c:pt idx="6">
                  <c:v>3.0000000000000001E-3</c:v>
                </c:pt>
                <c:pt idx="7">
                  <c:v>3.5000000000000001E-3</c:v>
                </c:pt>
                <c:pt idx="8">
                  <c:v>4.0000000000000001E-3</c:v>
                </c:pt>
                <c:pt idx="9">
                  <c:v>4.4999999999999997E-3</c:v>
                </c:pt>
                <c:pt idx="10">
                  <c:v>5.0000000000000001E-3</c:v>
                </c:pt>
                <c:pt idx="11" formatCode="0.0%">
                  <c:v>6.0000000000000001E-3</c:v>
                </c:pt>
                <c:pt idx="12" formatCode="0.0%">
                  <c:v>7.0000000000000001E-3</c:v>
                </c:pt>
                <c:pt idx="13" formatCode="0.0%">
                  <c:v>8.0000000000000002E-3</c:v>
                </c:pt>
                <c:pt idx="14" formatCode="0.0%">
                  <c:v>8.9999999999999993E-3</c:v>
                </c:pt>
                <c:pt idx="15" formatCode="0.0%">
                  <c:v>0.01</c:v>
                </c:pt>
                <c:pt idx="16" formatCode="0.0%">
                  <c:v>1.4999999999999999E-2</c:v>
                </c:pt>
                <c:pt idx="17" formatCode="0.0%">
                  <c:v>0.02</c:v>
                </c:pt>
                <c:pt idx="18" formatCode="0.0%">
                  <c:v>2.5000000000000001E-2</c:v>
                </c:pt>
                <c:pt idx="19" formatCode="0.0%">
                  <c:v>0.03</c:v>
                </c:pt>
                <c:pt idx="20" formatCode="0.0%">
                  <c:v>3.5000000000000003E-2</c:v>
                </c:pt>
                <c:pt idx="21" formatCode="0.0%">
                  <c:v>0.04</c:v>
                </c:pt>
                <c:pt idx="22" formatCode="0.0%">
                  <c:v>4.4999999999999998E-2</c:v>
                </c:pt>
                <c:pt idx="23" formatCode="0%">
                  <c:v>0.05</c:v>
                </c:pt>
                <c:pt idx="24" formatCode="0%">
                  <c:v>0.06</c:v>
                </c:pt>
                <c:pt idx="25" formatCode="0%">
                  <c:v>7.0000000000000007E-2</c:v>
                </c:pt>
                <c:pt idx="26" formatCode="0%">
                  <c:v>0.08</c:v>
                </c:pt>
                <c:pt idx="27" formatCode="0%">
                  <c:v>0.09</c:v>
                </c:pt>
                <c:pt idx="28" formatCode="0%">
                  <c:v>0.1</c:v>
                </c:pt>
                <c:pt idx="29" formatCode="0%">
                  <c:v>0.15</c:v>
                </c:pt>
                <c:pt idx="30" formatCode="0%">
                  <c:v>0.2</c:v>
                </c:pt>
                <c:pt idx="31" formatCode="0%">
                  <c:v>0.25</c:v>
                </c:pt>
                <c:pt idx="32" formatCode="0%">
                  <c:v>0.3</c:v>
                </c:pt>
                <c:pt idx="33" formatCode="0%">
                  <c:v>0.35</c:v>
                </c:pt>
                <c:pt idx="34" formatCode="0%">
                  <c:v>0.4</c:v>
                </c:pt>
                <c:pt idx="35" formatCode="0%">
                  <c:v>0.45</c:v>
                </c:pt>
                <c:pt idx="36" formatCode="0%">
                  <c:v>0.5</c:v>
                </c:pt>
                <c:pt idx="37" formatCode="0%">
                  <c:v>0.6</c:v>
                </c:pt>
                <c:pt idx="38" formatCode="0%">
                  <c:v>0.7</c:v>
                </c:pt>
                <c:pt idx="39" formatCode="0%">
                  <c:v>0.8</c:v>
                </c:pt>
                <c:pt idx="40" formatCode="0%">
                  <c:v>0.9</c:v>
                </c:pt>
                <c:pt idx="41" formatCode="0%">
                  <c:v>1</c:v>
                </c:pt>
              </c:numCache>
            </c:numRef>
          </c:cat>
          <c:val>
            <c:numRef>
              <c:f>'Distress Table'!$N$7:$N$48</c:f>
              <c:numCache>
                <c:formatCode>0.00</c:formatCode>
                <c:ptCount val="42"/>
                <c:pt idx="0">
                  <c:v>0</c:v>
                </c:pt>
                <c:pt idx="1">
                  <c:v>0.33999999999999997</c:v>
                </c:pt>
                <c:pt idx="2">
                  <c:v>3.4</c:v>
                </c:pt>
                <c:pt idx="3">
                  <c:v>5</c:v>
                </c:pt>
                <c:pt idx="4">
                  <c:v>6.6</c:v>
                </c:pt>
                <c:pt idx="5">
                  <c:v>8</c:v>
                </c:pt>
                <c:pt idx="6">
                  <c:v>9</c:v>
                </c:pt>
                <c:pt idx="7">
                  <c:v>9.8000000000000007</c:v>
                </c:pt>
                <c:pt idx="8">
                  <c:v>10.6</c:v>
                </c:pt>
                <c:pt idx="9">
                  <c:v>11.3</c:v>
                </c:pt>
                <c:pt idx="10">
                  <c:v>12</c:v>
                </c:pt>
                <c:pt idx="11">
                  <c:v>13.85</c:v>
                </c:pt>
                <c:pt idx="12">
                  <c:v>15.7</c:v>
                </c:pt>
                <c:pt idx="13">
                  <c:v>16.46</c:v>
                </c:pt>
                <c:pt idx="14">
                  <c:v>17.23</c:v>
                </c:pt>
                <c:pt idx="15">
                  <c:v>18</c:v>
                </c:pt>
                <c:pt idx="16">
                  <c:v>22.6</c:v>
                </c:pt>
                <c:pt idx="17">
                  <c:v>26.4</c:v>
                </c:pt>
                <c:pt idx="18">
                  <c:v>30</c:v>
                </c:pt>
                <c:pt idx="19">
                  <c:v>33.799999999999997</c:v>
                </c:pt>
                <c:pt idx="20">
                  <c:v>36.799999999999997</c:v>
                </c:pt>
                <c:pt idx="21">
                  <c:v>39.799999999999997</c:v>
                </c:pt>
                <c:pt idx="22">
                  <c:v>41.9</c:v>
                </c:pt>
                <c:pt idx="23">
                  <c:v>44</c:v>
                </c:pt>
                <c:pt idx="24">
                  <c:v>48</c:v>
                </c:pt>
                <c:pt idx="25">
                  <c:v>52</c:v>
                </c:pt>
                <c:pt idx="26">
                  <c:v>55.26</c:v>
                </c:pt>
                <c:pt idx="27">
                  <c:v>58.53</c:v>
                </c:pt>
                <c:pt idx="28">
                  <c:v>61.8</c:v>
                </c:pt>
                <c:pt idx="29">
                  <c:v>73.599999999999994</c:v>
                </c:pt>
                <c:pt idx="30">
                  <c:v>80</c:v>
                </c:pt>
                <c:pt idx="31">
                  <c:v>84</c:v>
                </c:pt>
                <c:pt idx="32">
                  <c:v>86</c:v>
                </c:pt>
                <c:pt idx="33">
                  <c:v>86</c:v>
                </c:pt>
                <c:pt idx="34">
                  <c:v>86</c:v>
                </c:pt>
                <c:pt idx="35">
                  <c:v>86</c:v>
                </c:pt>
                <c:pt idx="36">
                  <c:v>86</c:v>
                </c:pt>
                <c:pt idx="37">
                  <c:v>86</c:v>
                </c:pt>
                <c:pt idx="38">
                  <c:v>86</c:v>
                </c:pt>
                <c:pt idx="39">
                  <c:v>86</c:v>
                </c:pt>
                <c:pt idx="40">
                  <c:v>86</c:v>
                </c:pt>
                <c:pt idx="41">
                  <c:v>86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'Distress Table'!$O$6</c:f>
              <c:strCache>
                <c:ptCount val="1"/>
                <c:pt idx="0">
                  <c:v>5L</c:v>
                </c:pt>
              </c:strCache>
            </c:strRef>
          </c:tx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cat>
            <c:numRef>
              <c:f>'Distress Table'!$B$7:$B$48</c:f>
              <c:numCache>
                <c:formatCode>0.00%</c:formatCode>
                <c:ptCount val="42"/>
                <c:pt idx="0">
                  <c:v>0</c:v>
                </c:pt>
                <c:pt idx="1">
                  <c:v>1E-4</c:v>
                </c:pt>
                <c:pt idx="2">
                  <c:v>1E-3</c:v>
                </c:pt>
                <c:pt idx="3">
                  <c:v>1.5E-3</c:v>
                </c:pt>
                <c:pt idx="4">
                  <c:v>2E-3</c:v>
                </c:pt>
                <c:pt idx="5">
                  <c:v>2.5000000000000001E-3</c:v>
                </c:pt>
                <c:pt idx="6">
                  <c:v>3.0000000000000001E-3</c:v>
                </c:pt>
                <c:pt idx="7">
                  <c:v>3.5000000000000001E-3</c:v>
                </c:pt>
                <c:pt idx="8">
                  <c:v>4.0000000000000001E-3</c:v>
                </c:pt>
                <c:pt idx="9">
                  <c:v>4.4999999999999997E-3</c:v>
                </c:pt>
                <c:pt idx="10">
                  <c:v>5.0000000000000001E-3</c:v>
                </c:pt>
                <c:pt idx="11" formatCode="0.0%">
                  <c:v>6.0000000000000001E-3</c:v>
                </c:pt>
                <c:pt idx="12" formatCode="0.0%">
                  <c:v>7.0000000000000001E-3</c:v>
                </c:pt>
                <c:pt idx="13" formatCode="0.0%">
                  <c:v>8.0000000000000002E-3</c:v>
                </c:pt>
                <c:pt idx="14" formatCode="0.0%">
                  <c:v>8.9999999999999993E-3</c:v>
                </c:pt>
                <c:pt idx="15" formatCode="0.0%">
                  <c:v>0.01</c:v>
                </c:pt>
                <c:pt idx="16" formatCode="0.0%">
                  <c:v>1.4999999999999999E-2</c:v>
                </c:pt>
                <c:pt idx="17" formatCode="0.0%">
                  <c:v>0.02</c:v>
                </c:pt>
                <c:pt idx="18" formatCode="0.0%">
                  <c:v>2.5000000000000001E-2</c:v>
                </c:pt>
                <c:pt idx="19" formatCode="0.0%">
                  <c:v>0.03</c:v>
                </c:pt>
                <c:pt idx="20" formatCode="0.0%">
                  <c:v>3.5000000000000003E-2</c:v>
                </c:pt>
                <c:pt idx="21" formatCode="0.0%">
                  <c:v>0.04</c:v>
                </c:pt>
                <c:pt idx="22" formatCode="0.0%">
                  <c:v>4.4999999999999998E-2</c:v>
                </c:pt>
                <c:pt idx="23" formatCode="0%">
                  <c:v>0.05</c:v>
                </c:pt>
                <c:pt idx="24" formatCode="0%">
                  <c:v>0.06</c:v>
                </c:pt>
                <c:pt idx="25" formatCode="0%">
                  <c:v>7.0000000000000007E-2</c:v>
                </c:pt>
                <c:pt idx="26" formatCode="0%">
                  <c:v>0.08</c:v>
                </c:pt>
                <c:pt idx="27" formatCode="0%">
                  <c:v>0.09</c:v>
                </c:pt>
                <c:pt idx="28" formatCode="0%">
                  <c:v>0.1</c:v>
                </c:pt>
                <c:pt idx="29" formatCode="0%">
                  <c:v>0.15</c:v>
                </c:pt>
                <c:pt idx="30" formatCode="0%">
                  <c:v>0.2</c:v>
                </c:pt>
                <c:pt idx="31" formatCode="0%">
                  <c:v>0.25</c:v>
                </c:pt>
                <c:pt idx="32" formatCode="0%">
                  <c:v>0.3</c:v>
                </c:pt>
                <c:pt idx="33" formatCode="0%">
                  <c:v>0.35</c:v>
                </c:pt>
                <c:pt idx="34" formatCode="0%">
                  <c:v>0.4</c:v>
                </c:pt>
                <c:pt idx="35" formatCode="0%">
                  <c:v>0.45</c:v>
                </c:pt>
                <c:pt idx="36" formatCode="0%">
                  <c:v>0.5</c:v>
                </c:pt>
                <c:pt idx="37" formatCode="0%">
                  <c:v>0.6</c:v>
                </c:pt>
                <c:pt idx="38" formatCode="0%">
                  <c:v>0.7</c:v>
                </c:pt>
                <c:pt idx="39" formatCode="0%">
                  <c:v>0.8</c:v>
                </c:pt>
                <c:pt idx="40" formatCode="0%">
                  <c:v>0.9</c:v>
                </c:pt>
                <c:pt idx="41" formatCode="0%">
                  <c:v>1</c:v>
                </c:pt>
              </c:numCache>
            </c:numRef>
          </c:cat>
          <c:val>
            <c:numRef>
              <c:f>'Distress Table'!$O$7:$O$48</c:f>
              <c:numCache>
                <c:formatCode>0.00</c:formatCode>
                <c:ptCount val="4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0.2</c:v>
                </c:pt>
                <c:pt idx="4">
                  <c:v>0.4</c:v>
                </c:pt>
                <c:pt idx="5">
                  <c:v>0.6</c:v>
                </c:pt>
                <c:pt idx="6">
                  <c:v>0.8</c:v>
                </c:pt>
                <c:pt idx="7">
                  <c:v>0.9</c:v>
                </c:pt>
                <c:pt idx="8">
                  <c:v>1</c:v>
                </c:pt>
                <c:pt idx="9">
                  <c:v>1.1000000000000001</c:v>
                </c:pt>
                <c:pt idx="10">
                  <c:v>1.2</c:v>
                </c:pt>
                <c:pt idx="11">
                  <c:v>1.4</c:v>
                </c:pt>
                <c:pt idx="12">
                  <c:v>1.6</c:v>
                </c:pt>
                <c:pt idx="13">
                  <c:v>1.73</c:v>
                </c:pt>
                <c:pt idx="14">
                  <c:v>1.86</c:v>
                </c:pt>
                <c:pt idx="15">
                  <c:v>2</c:v>
                </c:pt>
                <c:pt idx="16">
                  <c:v>3.6</c:v>
                </c:pt>
                <c:pt idx="17">
                  <c:v>4.8</c:v>
                </c:pt>
                <c:pt idx="18">
                  <c:v>6</c:v>
                </c:pt>
                <c:pt idx="19">
                  <c:v>6.7</c:v>
                </c:pt>
                <c:pt idx="20">
                  <c:v>7.75</c:v>
                </c:pt>
                <c:pt idx="21">
                  <c:v>8.8000000000000007</c:v>
                </c:pt>
                <c:pt idx="22">
                  <c:v>9.6</c:v>
                </c:pt>
                <c:pt idx="23">
                  <c:v>10.4</c:v>
                </c:pt>
                <c:pt idx="24">
                  <c:v>11.7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20</c:v>
                </c:pt>
                <c:pt idx="30">
                  <c:v>23</c:v>
                </c:pt>
                <c:pt idx="31">
                  <c:v>25.4</c:v>
                </c:pt>
                <c:pt idx="32">
                  <c:v>27.6</c:v>
                </c:pt>
                <c:pt idx="33">
                  <c:v>29.2</c:v>
                </c:pt>
                <c:pt idx="34">
                  <c:v>30.8</c:v>
                </c:pt>
                <c:pt idx="35">
                  <c:v>31.9</c:v>
                </c:pt>
                <c:pt idx="36">
                  <c:v>33</c:v>
                </c:pt>
                <c:pt idx="37">
                  <c:v>33</c:v>
                </c:pt>
                <c:pt idx="38">
                  <c:v>33</c:v>
                </c:pt>
                <c:pt idx="39">
                  <c:v>33</c:v>
                </c:pt>
                <c:pt idx="40">
                  <c:v>33</c:v>
                </c:pt>
                <c:pt idx="41">
                  <c:v>33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'Distress Table'!$P$6</c:f>
              <c:strCache>
                <c:ptCount val="1"/>
                <c:pt idx="0">
                  <c:v>5M</c:v>
                </c:pt>
              </c:strCache>
            </c:strRef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numRef>
              <c:f>'Distress Table'!$B$7:$B$48</c:f>
              <c:numCache>
                <c:formatCode>0.00%</c:formatCode>
                <c:ptCount val="42"/>
                <c:pt idx="0">
                  <c:v>0</c:v>
                </c:pt>
                <c:pt idx="1">
                  <c:v>1E-4</c:v>
                </c:pt>
                <c:pt idx="2">
                  <c:v>1E-3</c:v>
                </c:pt>
                <c:pt idx="3">
                  <c:v>1.5E-3</c:v>
                </c:pt>
                <c:pt idx="4">
                  <c:v>2E-3</c:v>
                </c:pt>
                <c:pt idx="5">
                  <c:v>2.5000000000000001E-3</c:v>
                </c:pt>
                <c:pt idx="6">
                  <c:v>3.0000000000000001E-3</c:v>
                </c:pt>
                <c:pt idx="7">
                  <c:v>3.5000000000000001E-3</c:v>
                </c:pt>
                <c:pt idx="8">
                  <c:v>4.0000000000000001E-3</c:v>
                </c:pt>
                <c:pt idx="9">
                  <c:v>4.4999999999999997E-3</c:v>
                </c:pt>
                <c:pt idx="10">
                  <c:v>5.0000000000000001E-3</c:v>
                </c:pt>
                <c:pt idx="11" formatCode="0.0%">
                  <c:v>6.0000000000000001E-3</c:v>
                </c:pt>
                <c:pt idx="12" formatCode="0.0%">
                  <c:v>7.0000000000000001E-3</c:v>
                </c:pt>
                <c:pt idx="13" formatCode="0.0%">
                  <c:v>8.0000000000000002E-3</c:v>
                </c:pt>
                <c:pt idx="14" formatCode="0.0%">
                  <c:v>8.9999999999999993E-3</c:v>
                </c:pt>
                <c:pt idx="15" formatCode="0.0%">
                  <c:v>0.01</c:v>
                </c:pt>
                <c:pt idx="16" formatCode="0.0%">
                  <c:v>1.4999999999999999E-2</c:v>
                </c:pt>
                <c:pt idx="17" formatCode="0.0%">
                  <c:v>0.02</c:v>
                </c:pt>
                <c:pt idx="18" formatCode="0.0%">
                  <c:v>2.5000000000000001E-2</c:v>
                </c:pt>
                <c:pt idx="19" formatCode="0.0%">
                  <c:v>0.03</c:v>
                </c:pt>
                <c:pt idx="20" formatCode="0.0%">
                  <c:v>3.5000000000000003E-2</c:v>
                </c:pt>
                <c:pt idx="21" formatCode="0.0%">
                  <c:v>0.04</c:v>
                </c:pt>
                <c:pt idx="22" formatCode="0.0%">
                  <c:v>4.4999999999999998E-2</c:v>
                </c:pt>
                <c:pt idx="23" formatCode="0%">
                  <c:v>0.05</c:v>
                </c:pt>
                <c:pt idx="24" formatCode="0%">
                  <c:v>0.06</c:v>
                </c:pt>
                <c:pt idx="25" formatCode="0%">
                  <c:v>7.0000000000000007E-2</c:v>
                </c:pt>
                <c:pt idx="26" formatCode="0%">
                  <c:v>0.08</c:v>
                </c:pt>
                <c:pt idx="27" formatCode="0%">
                  <c:v>0.09</c:v>
                </c:pt>
                <c:pt idx="28" formatCode="0%">
                  <c:v>0.1</c:v>
                </c:pt>
                <c:pt idx="29" formatCode="0%">
                  <c:v>0.15</c:v>
                </c:pt>
                <c:pt idx="30" formatCode="0%">
                  <c:v>0.2</c:v>
                </c:pt>
                <c:pt idx="31" formatCode="0%">
                  <c:v>0.25</c:v>
                </c:pt>
                <c:pt idx="32" formatCode="0%">
                  <c:v>0.3</c:v>
                </c:pt>
                <c:pt idx="33" formatCode="0%">
                  <c:v>0.35</c:v>
                </c:pt>
                <c:pt idx="34" formatCode="0%">
                  <c:v>0.4</c:v>
                </c:pt>
                <c:pt idx="35" formatCode="0%">
                  <c:v>0.45</c:v>
                </c:pt>
                <c:pt idx="36" formatCode="0%">
                  <c:v>0.5</c:v>
                </c:pt>
                <c:pt idx="37" formatCode="0%">
                  <c:v>0.6</c:v>
                </c:pt>
                <c:pt idx="38" formatCode="0%">
                  <c:v>0.7</c:v>
                </c:pt>
                <c:pt idx="39" formatCode="0%">
                  <c:v>0.8</c:v>
                </c:pt>
                <c:pt idx="40" formatCode="0%">
                  <c:v>0.9</c:v>
                </c:pt>
                <c:pt idx="41" formatCode="0%">
                  <c:v>1</c:v>
                </c:pt>
              </c:numCache>
            </c:numRef>
          </c:cat>
          <c:val>
            <c:numRef>
              <c:f>'Distress Table'!$P$7:$P$48</c:f>
              <c:numCache>
                <c:formatCode>0.00</c:formatCode>
                <c:ptCount val="42"/>
                <c:pt idx="0">
                  <c:v>0</c:v>
                </c:pt>
                <c:pt idx="1">
                  <c:v>0.3</c:v>
                </c:pt>
                <c:pt idx="2">
                  <c:v>3</c:v>
                </c:pt>
                <c:pt idx="3">
                  <c:v>3.6</c:v>
                </c:pt>
                <c:pt idx="4">
                  <c:v>4</c:v>
                </c:pt>
                <c:pt idx="5">
                  <c:v>4.4000000000000004</c:v>
                </c:pt>
                <c:pt idx="6">
                  <c:v>5</c:v>
                </c:pt>
                <c:pt idx="7">
                  <c:v>5.5</c:v>
                </c:pt>
                <c:pt idx="8">
                  <c:v>6</c:v>
                </c:pt>
                <c:pt idx="9">
                  <c:v>6.3</c:v>
                </c:pt>
                <c:pt idx="10">
                  <c:v>6.6</c:v>
                </c:pt>
                <c:pt idx="11">
                  <c:v>7.3</c:v>
                </c:pt>
                <c:pt idx="12">
                  <c:v>8</c:v>
                </c:pt>
                <c:pt idx="13">
                  <c:v>8.66</c:v>
                </c:pt>
                <c:pt idx="14">
                  <c:v>9.33</c:v>
                </c:pt>
                <c:pt idx="15">
                  <c:v>10</c:v>
                </c:pt>
                <c:pt idx="16">
                  <c:v>12</c:v>
                </c:pt>
                <c:pt idx="17">
                  <c:v>14</c:v>
                </c:pt>
                <c:pt idx="18">
                  <c:v>16</c:v>
                </c:pt>
                <c:pt idx="19">
                  <c:v>17</c:v>
                </c:pt>
                <c:pt idx="20">
                  <c:v>18.5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24</c:v>
                </c:pt>
                <c:pt idx="25">
                  <c:v>26</c:v>
                </c:pt>
                <c:pt idx="26">
                  <c:v>27.56</c:v>
                </c:pt>
                <c:pt idx="27">
                  <c:v>29.131</c:v>
                </c:pt>
                <c:pt idx="28">
                  <c:v>30.7</c:v>
                </c:pt>
                <c:pt idx="29">
                  <c:v>36.700000000000003</c:v>
                </c:pt>
                <c:pt idx="30">
                  <c:v>41.8</c:v>
                </c:pt>
                <c:pt idx="31">
                  <c:v>45.5</c:v>
                </c:pt>
                <c:pt idx="32">
                  <c:v>48.6</c:v>
                </c:pt>
                <c:pt idx="33">
                  <c:v>50.15</c:v>
                </c:pt>
                <c:pt idx="34">
                  <c:v>51.7</c:v>
                </c:pt>
                <c:pt idx="35">
                  <c:v>54.85</c:v>
                </c:pt>
                <c:pt idx="36">
                  <c:v>58</c:v>
                </c:pt>
                <c:pt idx="37">
                  <c:v>58</c:v>
                </c:pt>
                <c:pt idx="38">
                  <c:v>58</c:v>
                </c:pt>
                <c:pt idx="39">
                  <c:v>58</c:v>
                </c:pt>
                <c:pt idx="40">
                  <c:v>58</c:v>
                </c:pt>
                <c:pt idx="41">
                  <c:v>58</c:v>
                </c:pt>
              </c:numCache>
            </c:numRef>
          </c:val>
          <c:smooth val="0"/>
        </c:ser>
        <c:ser>
          <c:idx val="14"/>
          <c:order val="14"/>
          <c:tx>
            <c:strRef>
              <c:f>'Distress Table'!$Q$6</c:f>
              <c:strCache>
                <c:ptCount val="1"/>
                <c:pt idx="0">
                  <c:v>5H</c:v>
                </c:pt>
              </c:strCache>
            </c:strRef>
          </c:tx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cat>
            <c:numRef>
              <c:f>'Distress Table'!$B$7:$B$48</c:f>
              <c:numCache>
                <c:formatCode>0.00%</c:formatCode>
                <c:ptCount val="42"/>
                <c:pt idx="0">
                  <c:v>0</c:v>
                </c:pt>
                <c:pt idx="1">
                  <c:v>1E-4</c:v>
                </c:pt>
                <c:pt idx="2">
                  <c:v>1E-3</c:v>
                </c:pt>
                <c:pt idx="3">
                  <c:v>1.5E-3</c:v>
                </c:pt>
                <c:pt idx="4">
                  <c:v>2E-3</c:v>
                </c:pt>
                <c:pt idx="5">
                  <c:v>2.5000000000000001E-3</c:v>
                </c:pt>
                <c:pt idx="6">
                  <c:v>3.0000000000000001E-3</c:v>
                </c:pt>
                <c:pt idx="7">
                  <c:v>3.5000000000000001E-3</c:v>
                </c:pt>
                <c:pt idx="8">
                  <c:v>4.0000000000000001E-3</c:v>
                </c:pt>
                <c:pt idx="9">
                  <c:v>4.4999999999999997E-3</c:v>
                </c:pt>
                <c:pt idx="10">
                  <c:v>5.0000000000000001E-3</c:v>
                </c:pt>
                <c:pt idx="11" formatCode="0.0%">
                  <c:v>6.0000000000000001E-3</c:v>
                </c:pt>
                <c:pt idx="12" formatCode="0.0%">
                  <c:v>7.0000000000000001E-3</c:v>
                </c:pt>
                <c:pt idx="13" formatCode="0.0%">
                  <c:v>8.0000000000000002E-3</c:v>
                </c:pt>
                <c:pt idx="14" formatCode="0.0%">
                  <c:v>8.9999999999999993E-3</c:v>
                </c:pt>
                <c:pt idx="15" formatCode="0.0%">
                  <c:v>0.01</c:v>
                </c:pt>
                <c:pt idx="16" formatCode="0.0%">
                  <c:v>1.4999999999999999E-2</c:v>
                </c:pt>
                <c:pt idx="17" formatCode="0.0%">
                  <c:v>0.02</c:v>
                </c:pt>
                <c:pt idx="18" formatCode="0.0%">
                  <c:v>2.5000000000000001E-2</c:v>
                </c:pt>
                <c:pt idx="19" formatCode="0.0%">
                  <c:v>0.03</c:v>
                </c:pt>
                <c:pt idx="20" formatCode="0.0%">
                  <c:v>3.5000000000000003E-2</c:v>
                </c:pt>
                <c:pt idx="21" formatCode="0.0%">
                  <c:v>0.04</c:v>
                </c:pt>
                <c:pt idx="22" formatCode="0.0%">
                  <c:v>4.4999999999999998E-2</c:v>
                </c:pt>
                <c:pt idx="23" formatCode="0%">
                  <c:v>0.05</c:v>
                </c:pt>
                <c:pt idx="24" formatCode="0%">
                  <c:v>0.06</c:v>
                </c:pt>
                <c:pt idx="25" formatCode="0%">
                  <c:v>7.0000000000000007E-2</c:v>
                </c:pt>
                <c:pt idx="26" formatCode="0%">
                  <c:v>0.08</c:v>
                </c:pt>
                <c:pt idx="27" formatCode="0%">
                  <c:v>0.09</c:v>
                </c:pt>
                <c:pt idx="28" formatCode="0%">
                  <c:v>0.1</c:v>
                </c:pt>
                <c:pt idx="29" formatCode="0%">
                  <c:v>0.15</c:v>
                </c:pt>
                <c:pt idx="30" formatCode="0%">
                  <c:v>0.2</c:v>
                </c:pt>
                <c:pt idx="31" formatCode="0%">
                  <c:v>0.25</c:v>
                </c:pt>
                <c:pt idx="32" formatCode="0%">
                  <c:v>0.3</c:v>
                </c:pt>
                <c:pt idx="33" formatCode="0%">
                  <c:v>0.35</c:v>
                </c:pt>
                <c:pt idx="34" formatCode="0%">
                  <c:v>0.4</c:v>
                </c:pt>
                <c:pt idx="35" formatCode="0%">
                  <c:v>0.45</c:v>
                </c:pt>
                <c:pt idx="36" formatCode="0%">
                  <c:v>0.5</c:v>
                </c:pt>
                <c:pt idx="37" formatCode="0%">
                  <c:v>0.6</c:v>
                </c:pt>
                <c:pt idx="38" formatCode="0%">
                  <c:v>0.7</c:v>
                </c:pt>
                <c:pt idx="39" formatCode="0%">
                  <c:v>0.8</c:v>
                </c:pt>
                <c:pt idx="40" formatCode="0%">
                  <c:v>0.9</c:v>
                </c:pt>
                <c:pt idx="41" formatCode="0%">
                  <c:v>1</c:v>
                </c:pt>
              </c:numCache>
            </c:numRef>
          </c:cat>
          <c:val>
            <c:numRef>
              <c:f>'Distress Table'!$Q$7:$Q$48</c:f>
              <c:numCache>
                <c:formatCode>0.00</c:formatCode>
                <c:ptCount val="42"/>
                <c:pt idx="0">
                  <c:v>0</c:v>
                </c:pt>
                <c:pt idx="1">
                  <c:v>0.6</c:v>
                </c:pt>
                <c:pt idx="2">
                  <c:v>6</c:v>
                </c:pt>
                <c:pt idx="3">
                  <c:v>7.6</c:v>
                </c:pt>
                <c:pt idx="4">
                  <c:v>8.6</c:v>
                </c:pt>
                <c:pt idx="5">
                  <c:v>10</c:v>
                </c:pt>
                <c:pt idx="6">
                  <c:v>10.7</c:v>
                </c:pt>
                <c:pt idx="7">
                  <c:v>11.75</c:v>
                </c:pt>
                <c:pt idx="8">
                  <c:v>12.8</c:v>
                </c:pt>
                <c:pt idx="9">
                  <c:v>13.4</c:v>
                </c:pt>
                <c:pt idx="10">
                  <c:v>14</c:v>
                </c:pt>
                <c:pt idx="11">
                  <c:v>15.1</c:v>
                </c:pt>
                <c:pt idx="12">
                  <c:v>16.2</c:v>
                </c:pt>
                <c:pt idx="13">
                  <c:v>17.13</c:v>
                </c:pt>
                <c:pt idx="14">
                  <c:v>18.059999999999999</c:v>
                </c:pt>
                <c:pt idx="15">
                  <c:v>19</c:v>
                </c:pt>
                <c:pt idx="16">
                  <c:v>22.4</c:v>
                </c:pt>
                <c:pt idx="17">
                  <c:v>25.4</c:v>
                </c:pt>
                <c:pt idx="18">
                  <c:v>28</c:v>
                </c:pt>
                <c:pt idx="19">
                  <c:v>29.7</c:v>
                </c:pt>
                <c:pt idx="20">
                  <c:v>31.35</c:v>
                </c:pt>
                <c:pt idx="21">
                  <c:v>33</c:v>
                </c:pt>
                <c:pt idx="22">
                  <c:v>34.6</c:v>
                </c:pt>
                <c:pt idx="23">
                  <c:v>36.200000000000003</c:v>
                </c:pt>
                <c:pt idx="24">
                  <c:v>39.35</c:v>
                </c:pt>
                <c:pt idx="25">
                  <c:v>42.5</c:v>
                </c:pt>
                <c:pt idx="26">
                  <c:v>45.33</c:v>
                </c:pt>
                <c:pt idx="27">
                  <c:v>48.16</c:v>
                </c:pt>
                <c:pt idx="28">
                  <c:v>51</c:v>
                </c:pt>
                <c:pt idx="29">
                  <c:v>62</c:v>
                </c:pt>
                <c:pt idx="30">
                  <c:v>67.8</c:v>
                </c:pt>
                <c:pt idx="31">
                  <c:v>71.5</c:v>
                </c:pt>
                <c:pt idx="32">
                  <c:v>74</c:v>
                </c:pt>
                <c:pt idx="33">
                  <c:v>75.900000000000006</c:v>
                </c:pt>
                <c:pt idx="34">
                  <c:v>77.8</c:v>
                </c:pt>
                <c:pt idx="35">
                  <c:v>78.900000000000006</c:v>
                </c:pt>
                <c:pt idx="36">
                  <c:v>80</c:v>
                </c:pt>
                <c:pt idx="37">
                  <c:v>80</c:v>
                </c:pt>
                <c:pt idx="38">
                  <c:v>80</c:v>
                </c:pt>
                <c:pt idx="39">
                  <c:v>80</c:v>
                </c:pt>
                <c:pt idx="40">
                  <c:v>80</c:v>
                </c:pt>
                <c:pt idx="41">
                  <c:v>80</c:v>
                </c:pt>
              </c:numCache>
            </c:numRef>
          </c:val>
          <c:smooth val="0"/>
        </c:ser>
        <c:ser>
          <c:idx val="15"/>
          <c:order val="15"/>
          <c:tx>
            <c:strRef>
              <c:f>'Distress Table'!$R$6</c:f>
              <c:strCache>
                <c:ptCount val="1"/>
                <c:pt idx="0">
                  <c:v>6L</c:v>
                </c:pt>
              </c:strCache>
            </c:strRef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none"/>
          </c:marker>
          <c:cat>
            <c:numRef>
              <c:f>'Distress Table'!$B$7:$B$48</c:f>
              <c:numCache>
                <c:formatCode>0.00%</c:formatCode>
                <c:ptCount val="42"/>
                <c:pt idx="0">
                  <c:v>0</c:v>
                </c:pt>
                <c:pt idx="1">
                  <c:v>1E-4</c:v>
                </c:pt>
                <c:pt idx="2">
                  <c:v>1E-3</c:v>
                </c:pt>
                <c:pt idx="3">
                  <c:v>1.5E-3</c:v>
                </c:pt>
                <c:pt idx="4">
                  <c:v>2E-3</c:v>
                </c:pt>
                <c:pt idx="5">
                  <c:v>2.5000000000000001E-3</c:v>
                </c:pt>
                <c:pt idx="6">
                  <c:v>3.0000000000000001E-3</c:v>
                </c:pt>
                <c:pt idx="7">
                  <c:v>3.5000000000000001E-3</c:v>
                </c:pt>
                <c:pt idx="8">
                  <c:v>4.0000000000000001E-3</c:v>
                </c:pt>
                <c:pt idx="9">
                  <c:v>4.4999999999999997E-3</c:v>
                </c:pt>
                <c:pt idx="10">
                  <c:v>5.0000000000000001E-3</c:v>
                </c:pt>
                <c:pt idx="11" formatCode="0.0%">
                  <c:v>6.0000000000000001E-3</c:v>
                </c:pt>
                <c:pt idx="12" formatCode="0.0%">
                  <c:v>7.0000000000000001E-3</c:v>
                </c:pt>
                <c:pt idx="13" formatCode="0.0%">
                  <c:v>8.0000000000000002E-3</c:v>
                </c:pt>
                <c:pt idx="14" formatCode="0.0%">
                  <c:v>8.9999999999999993E-3</c:v>
                </c:pt>
                <c:pt idx="15" formatCode="0.0%">
                  <c:v>0.01</c:v>
                </c:pt>
                <c:pt idx="16" formatCode="0.0%">
                  <c:v>1.4999999999999999E-2</c:v>
                </c:pt>
                <c:pt idx="17" formatCode="0.0%">
                  <c:v>0.02</c:v>
                </c:pt>
                <c:pt idx="18" formatCode="0.0%">
                  <c:v>2.5000000000000001E-2</c:v>
                </c:pt>
                <c:pt idx="19" formatCode="0.0%">
                  <c:v>0.03</c:v>
                </c:pt>
                <c:pt idx="20" formatCode="0.0%">
                  <c:v>3.5000000000000003E-2</c:v>
                </c:pt>
                <c:pt idx="21" formatCode="0.0%">
                  <c:v>0.04</c:v>
                </c:pt>
                <c:pt idx="22" formatCode="0.0%">
                  <c:v>4.4999999999999998E-2</c:v>
                </c:pt>
                <c:pt idx="23" formatCode="0%">
                  <c:v>0.05</c:v>
                </c:pt>
                <c:pt idx="24" formatCode="0%">
                  <c:v>0.06</c:v>
                </c:pt>
                <c:pt idx="25" formatCode="0%">
                  <c:v>7.0000000000000007E-2</c:v>
                </c:pt>
                <c:pt idx="26" formatCode="0%">
                  <c:v>0.08</c:v>
                </c:pt>
                <c:pt idx="27" formatCode="0%">
                  <c:v>0.09</c:v>
                </c:pt>
                <c:pt idx="28" formatCode="0%">
                  <c:v>0.1</c:v>
                </c:pt>
                <c:pt idx="29" formatCode="0%">
                  <c:v>0.15</c:v>
                </c:pt>
                <c:pt idx="30" formatCode="0%">
                  <c:v>0.2</c:v>
                </c:pt>
                <c:pt idx="31" formatCode="0%">
                  <c:v>0.25</c:v>
                </c:pt>
                <c:pt idx="32" formatCode="0%">
                  <c:v>0.3</c:v>
                </c:pt>
                <c:pt idx="33" formatCode="0%">
                  <c:v>0.35</c:v>
                </c:pt>
                <c:pt idx="34" formatCode="0%">
                  <c:v>0.4</c:v>
                </c:pt>
                <c:pt idx="35" formatCode="0%">
                  <c:v>0.45</c:v>
                </c:pt>
                <c:pt idx="36" formatCode="0%">
                  <c:v>0.5</c:v>
                </c:pt>
                <c:pt idx="37" formatCode="0%">
                  <c:v>0.6</c:v>
                </c:pt>
                <c:pt idx="38" formatCode="0%">
                  <c:v>0.7</c:v>
                </c:pt>
                <c:pt idx="39" formatCode="0%">
                  <c:v>0.8</c:v>
                </c:pt>
                <c:pt idx="40" formatCode="0%">
                  <c:v>0.9</c:v>
                </c:pt>
                <c:pt idx="41" formatCode="0%">
                  <c:v>1</c:v>
                </c:pt>
              </c:numCache>
            </c:numRef>
          </c:cat>
          <c:val>
            <c:numRef>
              <c:f>'Distress Table'!$R$7:$R$48</c:f>
              <c:numCache>
                <c:formatCode>0.00</c:formatCode>
                <c:ptCount val="42"/>
                <c:pt idx="0">
                  <c:v>0</c:v>
                </c:pt>
                <c:pt idx="1">
                  <c:v>0.1</c:v>
                </c:pt>
                <c:pt idx="2">
                  <c:v>1</c:v>
                </c:pt>
                <c:pt idx="3">
                  <c:v>1.4</c:v>
                </c:pt>
                <c:pt idx="4">
                  <c:v>1.8</c:v>
                </c:pt>
                <c:pt idx="5">
                  <c:v>2</c:v>
                </c:pt>
                <c:pt idx="6">
                  <c:v>2.4</c:v>
                </c:pt>
                <c:pt idx="7">
                  <c:v>2.8</c:v>
                </c:pt>
                <c:pt idx="8">
                  <c:v>3.2</c:v>
                </c:pt>
                <c:pt idx="9">
                  <c:v>3.6</c:v>
                </c:pt>
                <c:pt idx="10">
                  <c:v>4</c:v>
                </c:pt>
                <c:pt idx="11">
                  <c:v>4.9000000000000004</c:v>
                </c:pt>
                <c:pt idx="12">
                  <c:v>5.8</c:v>
                </c:pt>
                <c:pt idx="13">
                  <c:v>6.53</c:v>
                </c:pt>
                <c:pt idx="14">
                  <c:v>7.26</c:v>
                </c:pt>
                <c:pt idx="15">
                  <c:v>8</c:v>
                </c:pt>
                <c:pt idx="16">
                  <c:v>11</c:v>
                </c:pt>
                <c:pt idx="17">
                  <c:v>13</c:v>
                </c:pt>
                <c:pt idx="18">
                  <c:v>15</c:v>
                </c:pt>
                <c:pt idx="19">
                  <c:v>16.399999999999999</c:v>
                </c:pt>
                <c:pt idx="20">
                  <c:v>17.7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22.5</c:v>
                </c:pt>
                <c:pt idx="25">
                  <c:v>24</c:v>
                </c:pt>
                <c:pt idx="26">
                  <c:v>25.16</c:v>
                </c:pt>
                <c:pt idx="27">
                  <c:v>26.33</c:v>
                </c:pt>
                <c:pt idx="28">
                  <c:v>27.5</c:v>
                </c:pt>
                <c:pt idx="29">
                  <c:v>31.8</c:v>
                </c:pt>
                <c:pt idx="30">
                  <c:v>34.700000000000003</c:v>
                </c:pt>
                <c:pt idx="31">
                  <c:v>37.6</c:v>
                </c:pt>
                <c:pt idx="32">
                  <c:v>40.6</c:v>
                </c:pt>
                <c:pt idx="33">
                  <c:v>42.3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48.66</c:v>
                </c:pt>
                <c:pt idx="40">
                  <c:v>49.33</c:v>
                </c:pt>
                <c:pt idx="41">
                  <c:v>50</c:v>
                </c:pt>
              </c:numCache>
            </c:numRef>
          </c:val>
          <c:smooth val="0"/>
        </c:ser>
        <c:ser>
          <c:idx val="16"/>
          <c:order val="16"/>
          <c:tx>
            <c:strRef>
              <c:f>'Distress Table'!$S$6</c:f>
              <c:strCache>
                <c:ptCount val="1"/>
                <c:pt idx="0">
                  <c:v>6M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cat>
            <c:numRef>
              <c:f>'Distress Table'!$B$7:$B$48</c:f>
              <c:numCache>
                <c:formatCode>0.00%</c:formatCode>
                <c:ptCount val="42"/>
                <c:pt idx="0">
                  <c:v>0</c:v>
                </c:pt>
                <c:pt idx="1">
                  <c:v>1E-4</c:v>
                </c:pt>
                <c:pt idx="2">
                  <c:v>1E-3</c:v>
                </c:pt>
                <c:pt idx="3">
                  <c:v>1.5E-3</c:v>
                </c:pt>
                <c:pt idx="4">
                  <c:v>2E-3</c:v>
                </c:pt>
                <c:pt idx="5">
                  <c:v>2.5000000000000001E-3</c:v>
                </c:pt>
                <c:pt idx="6">
                  <c:v>3.0000000000000001E-3</c:v>
                </c:pt>
                <c:pt idx="7">
                  <c:v>3.5000000000000001E-3</c:v>
                </c:pt>
                <c:pt idx="8">
                  <c:v>4.0000000000000001E-3</c:v>
                </c:pt>
                <c:pt idx="9">
                  <c:v>4.4999999999999997E-3</c:v>
                </c:pt>
                <c:pt idx="10">
                  <c:v>5.0000000000000001E-3</c:v>
                </c:pt>
                <c:pt idx="11" formatCode="0.0%">
                  <c:v>6.0000000000000001E-3</c:v>
                </c:pt>
                <c:pt idx="12" formatCode="0.0%">
                  <c:v>7.0000000000000001E-3</c:v>
                </c:pt>
                <c:pt idx="13" formatCode="0.0%">
                  <c:v>8.0000000000000002E-3</c:v>
                </c:pt>
                <c:pt idx="14" formatCode="0.0%">
                  <c:v>8.9999999999999993E-3</c:v>
                </c:pt>
                <c:pt idx="15" formatCode="0.0%">
                  <c:v>0.01</c:v>
                </c:pt>
                <c:pt idx="16" formatCode="0.0%">
                  <c:v>1.4999999999999999E-2</c:v>
                </c:pt>
                <c:pt idx="17" formatCode="0.0%">
                  <c:v>0.02</c:v>
                </c:pt>
                <c:pt idx="18" formatCode="0.0%">
                  <c:v>2.5000000000000001E-2</c:v>
                </c:pt>
                <c:pt idx="19" formatCode="0.0%">
                  <c:v>0.03</c:v>
                </c:pt>
                <c:pt idx="20" formatCode="0.0%">
                  <c:v>3.5000000000000003E-2</c:v>
                </c:pt>
                <c:pt idx="21" formatCode="0.0%">
                  <c:v>0.04</c:v>
                </c:pt>
                <c:pt idx="22" formatCode="0.0%">
                  <c:v>4.4999999999999998E-2</c:v>
                </c:pt>
                <c:pt idx="23" formatCode="0%">
                  <c:v>0.05</c:v>
                </c:pt>
                <c:pt idx="24" formatCode="0%">
                  <c:v>0.06</c:v>
                </c:pt>
                <c:pt idx="25" formatCode="0%">
                  <c:v>7.0000000000000007E-2</c:v>
                </c:pt>
                <c:pt idx="26" formatCode="0%">
                  <c:v>0.08</c:v>
                </c:pt>
                <c:pt idx="27" formatCode="0%">
                  <c:v>0.09</c:v>
                </c:pt>
                <c:pt idx="28" formatCode="0%">
                  <c:v>0.1</c:v>
                </c:pt>
                <c:pt idx="29" formatCode="0%">
                  <c:v>0.15</c:v>
                </c:pt>
                <c:pt idx="30" formatCode="0%">
                  <c:v>0.2</c:v>
                </c:pt>
                <c:pt idx="31" formatCode="0%">
                  <c:v>0.25</c:v>
                </c:pt>
                <c:pt idx="32" formatCode="0%">
                  <c:v>0.3</c:v>
                </c:pt>
                <c:pt idx="33" formatCode="0%">
                  <c:v>0.35</c:v>
                </c:pt>
                <c:pt idx="34" formatCode="0%">
                  <c:v>0.4</c:v>
                </c:pt>
                <c:pt idx="35" formatCode="0%">
                  <c:v>0.45</c:v>
                </c:pt>
                <c:pt idx="36" formatCode="0%">
                  <c:v>0.5</c:v>
                </c:pt>
                <c:pt idx="37" formatCode="0%">
                  <c:v>0.6</c:v>
                </c:pt>
                <c:pt idx="38" formatCode="0%">
                  <c:v>0.7</c:v>
                </c:pt>
                <c:pt idx="39" formatCode="0%">
                  <c:v>0.8</c:v>
                </c:pt>
                <c:pt idx="40" formatCode="0%">
                  <c:v>0.9</c:v>
                </c:pt>
                <c:pt idx="41" formatCode="0%">
                  <c:v>1</c:v>
                </c:pt>
              </c:numCache>
            </c:numRef>
          </c:cat>
          <c:val>
            <c:numRef>
              <c:f>'Distress Table'!$S$7:$S$48</c:f>
              <c:numCache>
                <c:formatCode>0.00</c:formatCode>
                <c:ptCount val="42"/>
                <c:pt idx="0">
                  <c:v>0</c:v>
                </c:pt>
                <c:pt idx="1">
                  <c:v>0.4</c:v>
                </c:pt>
                <c:pt idx="2">
                  <c:v>4</c:v>
                </c:pt>
                <c:pt idx="3">
                  <c:v>5.6</c:v>
                </c:pt>
                <c:pt idx="4">
                  <c:v>6.8</c:v>
                </c:pt>
                <c:pt idx="5">
                  <c:v>8</c:v>
                </c:pt>
                <c:pt idx="6">
                  <c:v>9.4</c:v>
                </c:pt>
                <c:pt idx="7">
                  <c:v>10.199999999999999</c:v>
                </c:pt>
                <c:pt idx="8">
                  <c:v>11</c:v>
                </c:pt>
                <c:pt idx="9">
                  <c:v>11.7</c:v>
                </c:pt>
                <c:pt idx="10">
                  <c:v>12.4</c:v>
                </c:pt>
                <c:pt idx="11">
                  <c:v>13.7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22</c:v>
                </c:pt>
                <c:pt idx="17">
                  <c:v>24.6</c:v>
                </c:pt>
                <c:pt idx="18">
                  <c:v>27</c:v>
                </c:pt>
                <c:pt idx="19">
                  <c:v>29</c:v>
                </c:pt>
                <c:pt idx="20">
                  <c:v>30.5</c:v>
                </c:pt>
                <c:pt idx="21">
                  <c:v>32</c:v>
                </c:pt>
                <c:pt idx="22">
                  <c:v>33.5</c:v>
                </c:pt>
                <c:pt idx="23">
                  <c:v>35</c:v>
                </c:pt>
                <c:pt idx="24">
                  <c:v>37</c:v>
                </c:pt>
                <c:pt idx="25">
                  <c:v>39</c:v>
                </c:pt>
                <c:pt idx="26">
                  <c:v>40.659999999999997</c:v>
                </c:pt>
                <c:pt idx="27">
                  <c:v>42.33</c:v>
                </c:pt>
                <c:pt idx="28">
                  <c:v>44</c:v>
                </c:pt>
                <c:pt idx="29">
                  <c:v>50</c:v>
                </c:pt>
                <c:pt idx="30">
                  <c:v>54</c:v>
                </c:pt>
                <c:pt idx="31">
                  <c:v>56</c:v>
                </c:pt>
                <c:pt idx="32">
                  <c:v>58</c:v>
                </c:pt>
                <c:pt idx="33">
                  <c:v>59.5</c:v>
                </c:pt>
                <c:pt idx="34">
                  <c:v>61</c:v>
                </c:pt>
                <c:pt idx="35">
                  <c:v>61.7</c:v>
                </c:pt>
                <c:pt idx="36">
                  <c:v>62.4</c:v>
                </c:pt>
                <c:pt idx="37">
                  <c:v>63.7</c:v>
                </c:pt>
                <c:pt idx="38">
                  <c:v>65</c:v>
                </c:pt>
                <c:pt idx="39">
                  <c:v>65.66</c:v>
                </c:pt>
                <c:pt idx="40">
                  <c:v>66.33</c:v>
                </c:pt>
                <c:pt idx="41">
                  <c:v>67</c:v>
                </c:pt>
              </c:numCache>
            </c:numRef>
          </c:val>
          <c:smooth val="0"/>
        </c:ser>
        <c:ser>
          <c:idx val="17"/>
          <c:order val="17"/>
          <c:tx>
            <c:strRef>
              <c:f>'Distress Table'!$T$6</c:f>
              <c:strCache>
                <c:ptCount val="1"/>
                <c:pt idx="0">
                  <c:v>6H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none"/>
          </c:marker>
          <c:cat>
            <c:numRef>
              <c:f>'Distress Table'!$B$7:$B$48</c:f>
              <c:numCache>
                <c:formatCode>0.00%</c:formatCode>
                <c:ptCount val="42"/>
                <c:pt idx="0">
                  <c:v>0</c:v>
                </c:pt>
                <c:pt idx="1">
                  <c:v>1E-4</c:v>
                </c:pt>
                <c:pt idx="2">
                  <c:v>1E-3</c:v>
                </c:pt>
                <c:pt idx="3">
                  <c:v>1.5E-3</c:v>
                </c:pt>
                <c:pt idx="4">
                  <c:v>2E-3</c:v>
                </c:pt>
                <c:pt idx="5">
                  <c:v>2.5000000000000001E-3</c:v>
                </c:pt>
                <c:pt idx="6">
                  <c:v>3.0000000000000001E-3</c:v>
                </c:pt>
                <c:pt idx="7">
                  <c:v>3.5000000000000001E-3</c:v>
                </c:pt>
                <c:pt idx="8">
                  <c:v>4.0000000000000001E-3</c:v>
                </c:pt>
                <c:pt idx="9">
                  <c:v>4.4999999999999997E-3</c:v>
                </c:pt>
                <c:pt idx="10">
                  <c:v>5.0000000000000001E-3</c:v>
                </c:pt>
                <c:pt idx="11" formatCode="0.0%">
                  <c:v>6.0000000000000001E-3</c:v>
                </c:pt>
                <c:pt idx="12" formatCode="0.0%">
                  <c:v>7.0000000000000001E-3</c:v>
                </c:pt>
                <c:pt idx="13" formatCode="0.0%">
                  <c:v>8.0000000000000002E-3</c:v>
                </c:pt>
                <c:pt idx="14" formatCode="0.0%">
                  <c:v>8.9999999999999993E-3</c:v>
                </c:pt>
                <c:pt idx="15" formatCode="0.0%">
                  <c:v>0.01</c:v>
                </c:pt>
                <c:pt idx="16" formatCode="0.0%">
                  <c:v>1.4999999999999999E-2</c:v>
                </c:pt>
                <c:pt idx="17" formatCode="0.0%">
                  <c:v>0.02</c:v>
                </c:pt>
                <c:pt idx="18" formatCode="0.0%">
                  <c:v>2.5000000000000001E-2</c:v>
                </c:pt>
                <c:pt idx="19" formatCode="0.0%">
                  <c:v>0.03</c:v>
                </c:pt>
                <c:pt idx="20" formatCode="0.0%">
                  <c:v>3.5000000000000003E-2</c:v>
                </c:pt>
                <c:pt idx="21" formatCode="0.0%">
                  <c:v>0.04</c:v>
                </c:pt>
                <c:pt idx="22" formatCode="0.0%">
                  <c:v>4.4999999999999998E-2</c:v>
                </c:pt>
                <c:pt idx="23" formatCode="0%">
                  <c:v>0.05</c:v>
                </c:pt>
                <c:pt idx="24" formatCode="0%">
                  <c:v>0.06</c:v>
                </c:pt>
                <c:pt idx="25" formatCode="0%">
                  <c:v>7.0000000000000007E-2</c:v>
                </c:pt>
                <c:pt idx="26" formatCode="0%">
                  <c:v>0.08</c:v>
                </c:pt>
                <c:pt idx="27" formatCode="0%">
                  <c:v>0.09</c:v>
                </c:pt>
                <c:pt idx="28" formatCode="0%">
                  <c:v>0.1</c:v>
                </c:pt>
                <c:pt idx="29" formatCode="0%">
                  <c:v>0.15</c:v>
                </c:pt>
                <c:pt idx="30" formatCode="0%">
                  <c:v>0.2</c:v>
                </c:pt>
                <c:pt idx="31" formatCode="0%">
                  <c:v>0.25</c:v>
                </c:pt>
                <c:pt idx="32" formatCode="0%">
                  <c:v>0.3</c:v>
                </c:pt>
                <c:pt idx="33" formatCode="0%">
                  <c:v>0.35</c:v>
                </c:pt>
                <c:pt idx="34" formatCode="0%">
                  <c:v>0.4</c:v>
                </c:pt>
                <c:pt idx="35" formatCode="0%">
                  <c:v>0.45</c:v>
                </c:pt>
                <c:pt idx="36" formatCode="0%">
                  <c:v>0.5</c:v>
                </c:pt>
                <c:pt idx="37" formatCode="0%">
                  <c:v>0.6</c:v>
                </c:pt>
                <c:pt idx="38" formatCode="0%">
                  <c:v>0.7</c:v>
                </c:pt>
                <c:pt idx="39" formatCode="0%">
                  <c:v>0.8</c:v>
                </c:pt>
                <c:pt idx="40" formatCode="0%">
                  <c:v>0.9</c:v>
                </c:pt>
                <c:pt idx="41" formatCode="0%">
                  <c:v>1</c:v>
                </c:pt>
              </c:numCache>
            </c:numRef>
          </c:cat>
          <c:val>
            <c:numRef>
              <c:f>'Distress Table'!$T$7:$T$48</c:f>
              <c:numCache>
                <c:formatCode>0.00</c:formatCode>
                <c:ptCount val="42"/>
                <c:pt idx="0">
                  <c:v>0</c:v>
                </c:pt>
                <c:pt idx="1">
                  <c:v>0.64</c:v>
                </c:pt>
                <c:pt idx="2">
                  <c:v>6.4</c:v>
                </c:pt>
                <c:pt idx="3">
                  <c:v>10</c:v>
                </c:pt>
                <c:pt idx="4">
                  <c:v>12.2</c:v>
                </c:pt>
                <c:pt idx="5">
                  <c:v>14.4</c:v>
                </c:pt>
                <c:pt idx="6">
                  <c:v>16</c:v>
                </c:pt>
                <c:pt idx="7">
                  <c:v>17.5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22.5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31.6</c:v>
                </c:pt>
                <c:pt idx="17">
                  <c:v>35</c:v>
                </c:pt>
                <c:pt idx="18">
                  <c:v>37.799999999999997</c:v>
                </c:pt>
                <c:pt idx="19">
                  <c:v>40</c:v>
                </c:pt>
                <c:pt idx="20">
                  <c:v>42</c:v>
                </c:pt>
                <c:pt idx="21">
                  <c:v>44</c:v>
                </c:pt>
                <c:pt idx="22">
                  <c:v>45.9</c:v>
                </c:pt>
                <c:pt idx="23">
                  <c:v>47.8</c:v>
                </c:pt>
                <c:pt idx="24">
                  <c:v>50.7</c:v>
                </c:pt>
                <c:pt idx="25">
                  <c:v>53.6</c:v>
                </c:pt>
                <c:pt idx="26">
                  <c:v>55.9</c:v>
                </c:pt>
                <c:pt idx="27">
                  <c:v>58.2</c:v>
                </c:pt>
                <c:pt idx="28">
                  <c:v>60.5</c:v>
                </c:pt>
                <c:pt idx="29">
                  <c:v>67.7</c:v>
                </c:pt>
                <c:pt idx="30">
                  <c:v>72.400000000000006</c:v>
                </c:pt>
                <c:pt idx="31">
                  <c:v>76</c:v>
                </c:pt>
                <c:pt idx="32">
                  <c:v>79.5</c:v>
                </c:pt>
                <c:pt idx="33">
                  <c:v>81.25</c:v>
                </c:pt>
                <c:pt idx="34">
                  <c:v>83</c:v>
                </c:pt>
                <c:pt idx="35">
                  <c:v>84</c:v>
                </c:pt>
                <c:pt idx="36">
                  <c:v>85</c:v>
                </c:pt>
                <c:pt idx="37">
                  <c:v>86.3</c:v>
                </c:pt>
                <c:pt idx="38">
                  <c:v>87.6</c:v>
                </c:pt>
                <c:pt idx="39">
                  <c:v>88.4</c:v>
                </c:pt>
                <c:pt idx="40">
                  <c:v>89.2</c:v>
                </c:pt>
                <c:pt idx="41">
                  <c:v>90</c:v>
                </c:pt>
              </c:numCache>
            </c:numRef>
          </c:val>
          <c:smooth val="0"/>
        </c:ser>
        <c:ser>
          <c:idx val="18"/>
          <c:order val="18"/>
          <c:tx>
            <c:strRef>
              <c:f>'Distress Table'!$U$6</c:f>
              <c:strCache>
                <c:ptCount val="1"/>
                <c:pt idx="0">
                  <c:v>7L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numRef>
              <c:f>'Distress Table'!$B$7:$B$48</c:f>
              <c:numCache>
                <c:formatCode>0.00%</c:formatCode>
                <c:ptCount val="42"/>
                <c:pt idx="0">
                  <c:v>0</c:v>
                </c:pt>
                <c:pt idx="1">
                  <c:v>1E-4</c:v>
                </c:pt>
                <c:pt idx="2">
                  <c:v>1E-3</c:v>
                </c:pt>
                <c:pt idx="3">
                  <c:v>1.5E-3</c:v>
                </c:pt>
                <c:pt idx="4">
                  <c:v>2E-3</c:v>
                </c:pt>
                <c:pt idx="5">
                  <c:v>2.5000000000000001E-3</c:v>
                </c:pt>
                <c:pt idx="6">
                  <c:v>3.0000000000000001E-3</c:v>
                </c:pt>
                <c:pt idx="7">
                  <c:v>3.5000000000000001E-3</c:v>
                </c:pt>
                <c:pt idx="8">
                  <c:v>4.0000000000000001E-3</c:v>
                </c:pt>
                <c:pt idx="9">
                  <c:v>4.4999999999999997E-3</c:v>
                </c:pt>
                <c:pt idx="10">
                  <c:v>5.0000000000000001E-3</c:v>
                </c:pt>
                <c:pt idx="11" formatCode="0.0%">
                  <c:v>6.0000000000000001E-3</c:v>
                </c:pt>
                <c:pt idx="12" formatCode="0.0%">
                  <c:v>7.0000000000000001E-3</c:v>
                </c:pt>
                <c:pt idx="13" formatCode="0.0%">
                  <c:v>8.0000000000000002E-3</c:v>
                </c:pt>
                <c:pt idx="14" formatCode="0.0%">
                  <c:v>8.9999999999999993E-3</c:v>
                </c:pt>
                <c:pt idx="15" formatCode="0.0%">
                  <c:v>0.01</c:v>
                </c:pt>
                <c:pt idx="16" formatCode="0.0%">
                  <c:v>1.4999999999999999E-2</c:v>
                </c:pt>
                <c:pt idx="17" formatCode="0.0%">
                  <c:v>0.02</c:v>
                </c:pt>
                <c:pt idx="18" formatCode="0.0%">
                  <c:v>2.5000000000000001E-2</c:v>
                </c:pt>
                <c:pt idx="19" formatCode="0.0%">
                  <c:v>0.03</c:v>
                </c:pt>
                <c:pt idx="20" formatCode="0.0%">
                  <c:v>3.5000000000000003E-2</c:v>
                </c:pt>
                <c:pt idx="21" formatCode="0.0%">
                  <c:v>0.04</c:v>
                </c:pt>
                <c:pt idx="22" formatCode="0.0%">
                  <c:v>4.4999999999999998E-2</c:v>
                </c:pt>
                <c:pt idx="23" formatCode="0%">
                  <c:v>0.05</c:v>
                </c:pt>
                <c:pt idx="24" formatCode="0%">
                  <c:v>0.06</c:v>
                </c:pt>
                <c:pt idx="25" formatCode="0%">
                  <c:v>7.0000000000000007E-2</c:v>
                </c:pt>
                <c:pt idx="26" formatCode="0%">
                  <c:v>0.08</c:v>
                </c:pt>
                <c:pt idx="27" formatCode="0%">
                  <c:v>0.09</c:v>
                </c:pt>
                <c:pt idx="28" formatCode="0%">
                  <c:v>0.1</c:v>
                </c:pt>
                <c:pt idx="29" formatCode="0%">
                  <c:v>0.15</c:v>
                </c:pt>
                <c:pt idx="30" formatCode="0%">
                  <c:v>0.2</c:v>
                </c:pt>
                <c:pt idx="31" formatCode="0%">
                  <c:v>0.25</c:v>
                </c:pt>
                <c:pt idx="32" formatCode="0%">
                  <c:v>0.3</c:v>
                </c:pt>
                <c:pt idx="33" formatCode="0%">
                  <c:v>0.35</c:v>
                </c:pt>
                <c:pt idx="34" formatCode="0%">
                  <c:v>0.4</c:v>
                </c:pt>
                <c:pt idx="35" formatCode="0%">
                  <c:v>0.45</c:v>
                </c:pt>
                <c:pt idx="36" formatCode="0%">
                  <c:v>0.5</c:v>
                </c:pt>
                <c:pt idx="37" formatCode="0%">
                  <c:v>0.6</c:v>
                </c:pt>
                <c:pt idx="38" formatCode="0%">
                  <c:v>0.7</c:v>
                </c:pt>
                <c:pt idx="39" formatCode="0%">
                  <c:v>0.8</c:v>
                </c:pt>
                <c:pt idx="40" formatCode="0%">
                  <c:v>0.9</c:v>
                </c:pt>
                <c:pt idx="41" formatCode="0%">
                  <c:v>1</c:v>
                </c:pt>
              </c:numCache>
            </c:numRef>
          </c:cat>
          <c:val>
            <c:numRef>
              <c:f>'Distress Table'!$U$7:$U$48</c:f>
              <c:numCache>
                <c:formatCode>0.00</c:formatCode>
                <c:ptCount val="4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0.2</c:v>
                </c:pt>
                <c:pt idx="4">
                  <c:v>0.4</c:v>
                </c:pt>
                <c:pt idx="5">
                  <c:v>0.6</c:v>
                </c:pt>
                <c:pt idx="6">
                  <c:v>0.8</c:v>
                </c:pt>
                <c:pt idx="7">
                  <c:v>0.9</c:v>
                </c:pt>
                <c:pt idx="8">
                  <c:v>1</c:v>
                </c:pt>
                <c:pt idx="9">
                  <c:v>1.1000000000000001</c:v>
                </c:pt>
                <c:pt idx="10">
                  <c:v>1.2</c:v>
                </c:pt>
                <c:pt idx="11">
                  <c:v>1.4</c:v>
                </c:pt>
                <c:pt idx="12">
                  <c:v>1.6</c:v>
                </c:pt>
                <c:pt idx="13">
                  <c:v>1.73</c:v>
                </c:pt>
                <c:pt idx="14">
                  <c:v>1.86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2.4</c:v>
                </c:pt>
                <c:pt idx="19">
                  <c:v>2.6</c:v>
                </c:pt>
                <c:pt idx="20">
                  <c:v>2.8</c:v>
                </c:pt>
                <c:pt idx="21">
                  <c:v>3</c:v>
                </c:pt>
                <c:pt idx="22">
                  <c:v>3.2</c:v>
                </c:pt>
                <c:pt idx="23">
                  <c:v>3.4</c:v>
                </c:pt>
                <c:pt idx="24">
                  <c:v>3.7</c:v>
                </c:pt>
                <c:pt idx="25">
                  <c:v>4</c:v>
                </c:pt>
                <c:pt idx="26">
                  <c:v>4.33</c:v>
                </c:pt>
                <c:pt idx="27">
                  <c:v>4.66</c:v>
                </c:pt>
                <c:pt idx="28">
                  <c:v>5</c:v>
                </c:pt>
                <c:pt idx="29">
                  <c:v>6.6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10.5</c:v>
                </c:pt>
                <c:pt idx="34">
                  <c:v>11</c:v>
                </c:pt>
                <c:pt idx="35">
                  <c:v>11.8</c:v>
                </c:pt>
                <c:pt idx="36">
                  <c:v>12.6</c:v>
                </c:pt>
                <c:pt idx="37">
                  <c:v>13.8</c:v>
                </c:pt>
                <c:pt idx="38">
                  <c:v>15</c:v>
                </c:pt>
                <c:pt idx="39">
                  <c:v>15.66</c:v>
                </c:pt>
                <c:pt idx="40">
                  <c:v>16.329999999999998</c:v>
                </c:pt>
                <c:pt idx="41">
                  <c:v>17</c:v>
                </c:pt>
              </c:numCache>
            </c:numRef>
          </c:val>
          <c:smooth val="0"/>
        </c:ser>
        <c:ser>
          <c:idx val="19"/>
          <c:order val="19"/>
          <c:tx>
            <c:strRef>
              <c:f>'Distress Table'!$V$6</c:f>
              <c:strCache>
                <c:ptCount val="1"/>
                <c:pt idx="0">
                  <c:v>7M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none"/>
          </c:marker>
          <c:cat>
            <c:numRef>
              <c:f>'Distress Table'!$B$7:$B$48</c:f>
              <c:numCache>
                <c:formatCode>0.00%</c:formatCode>
                <c:ptCount val="42"/>
                <c:pt idx="0">
                  <c:v>0</c:v>
                </c:pt>
                <c:pt idx="1">
                  <c:v>1E-4</c:v>
                </c:pt>
                <c:pt idx="2">
                  <c:v>1E-3</c:v>
                </c:pt>
                <c:pt idx="3">
                  <c:v>1.5E-3</c:v>
                </c:pt>
                <c:pt idx="4">
                  <c:v>2E-3</c:v>
                </c:pt>
                <c:pt idx="5">
                  <c:v>2.5000000000000001E-3</c:v>
                </c:pt>
                <c:pt idx="6">
                  <c:v>3.0000000000000001E-3</c:v>
                </c:pt>
                <c:pt idx="7">
                  <c:v>3.5000000000000001E-3</c:v>
                </c:pt>
                <c:pt idx="8">
                  <c:v>4.0000000000000001E-3</c:v>
                </c:pt>
                <c:pt idx="9">
                  <c:v>4.4999999999999997E-3</c:v>
                </c:pt>
                <c:pt idx="10">
                  <c:v>5.0000000000000001E-3</c:v>
                </c:pt>
                <c:pt idx="11" formatCode="0.0%">
                  <c:v>6.0000000000000001E-3</c:v>
                </c:pt>
                <c:pt idx="12" formatCode="0.0%">
                  <c:v>7.0000000000000001E-3</c:v>
                </c:pt>
                <c:pt idx="13" formatCode="0.0%">
                  <c:v>8.0000000000000002E-3</c:v>
                </c:pt>
                <c:pt idx="14" formatCode="0.0%">
                  <c:v>8.9999999999999993E-3</c:v>
                </c:pt>
                <c:pt idx="15" formatCode="0.0%">
                  <c:v>0.01</c:v>
                </c:pt>
                <c:pt idx="16" formatCode="0.0%">
                  <c:v>1.4999999999999999E-2</c:v>
                </c:pt>
                <c:pt idx="17" formatCode="0.0%">
                  <c:v>0.02</c:v>
                </c:pt>
                <c:pt idx="18" formatCode="0.0%">
                  <c:v>2.5000000000000001E-2</c:v>
                </c:pt>
                <c:pt idx="19" formatCode="0.0%">
                  <c:v>0.03</c:v>
                </c:pt>
                <c:pt idx="20" formatCode="0.0%">
                  <c:v>3.5000000000000003E-2</c:v>
                </c:pt>
                <c:pt idx="21" formatCode="0.0%">
                  <c:v>0.04</c:v>
                </c:pt>
                <c:pt idx="22" formatCode="0.0%">
                  <c:v>4.4999999999999998E-2</c:v>
                </c:pt>
                <c:pt idx="23" formatCode="0%">
                  <c:v>0.05</c:v>
                </c:pt>
                <c:pt idx="24" formatCode="0%">
                  <c:v>0.06</c:v>
                </c:pt>
                <c:pt idx="25" formatCode="0%">
                  <c:v>7.0000000000000007E-2</c:v>
                </c:pt>
                <c:pt idx="26" formatCode="0%">
                  <c:v>0.08</c:v>
                </c:pt>
                <c:pt idx="27" formatCode="0%">
                  <c:v>0.09</c:v>
                </c:pt>
                <c:pt idx="28" formatCode="0%">
                  <c:v>0.1</c:v>
                </c:pt>
                <c:pt idx="29" formatCode="0%">
                  <c:v>0.15</c:v>
                </c:pt>
                <c:pt idx="30" formatCode="0%">
                  <c:v>0.2</c:v>
                </c:pt>
                <c:pt idx="31" formatCode="0%">
                  <c:v>0.25</c:v>
                </c:pt>
                <c:pt idx="32" formatCode="0%">
                  <c:v>0.3</c:v>
                </c:pt>
                <c:pt idx="33" formatCode="0%">
                  <c:v>0.35</c:v>
                </c:pt>
                <c:pt idx="34" formatCode="0%">
                  <c:v>0.4</c:v>
                </c:pt>
                <c:pt idx="35" formatCode="0%">
                  <c:v>0.45</c:v>
                </c:pt>
                <c:pt idx="36" formatCode="0%">
                  <c:v>0.5</c:v>
                </c:pt>
                <c:pt idx="37" formatCode="0%">
                  <c:v>0.6</c:v>
                </c:pt>
                <c:pt idx="38" formatCode="0%">
                  <c:v>0.7</c:v>
                </c:pt>
                <c:pt idx="39" formatCode="0%">
                  <c:v>0.8</c:v>
                </c:pt>
                <c:pt idx="40" formatCode="0%">
                  <c:v>0.9</c:v>
                </c:pt>
                <c:pt idx="41" formatCode="0%">
                  <c:v>1</c:v>
                </c:pt>
              </c:numCache>
            </c:numRef>
          </c:cat>
          <c:val>
            <c:numRef>
              <c:f>'Distress Table'!$V$7:$V$48</c:f>
              <c:numCache>
                <c:formatCode>0.00</c:formatCode>
                <c:ptCount val="42"/>
                <c:pt idx="0">
                  <c:v>0</c:v>
                </c:pt>
                <c:pt idx="1">
                  <c:v>0.4</c:v>
                </c:pt>
                <c:pt idx="2">
                  <c:v>4</c:v>
                </c:pt>
                <c:pt idx="3">
                  <c:v>5</c:v>
                </c:pt>
                <c:pt idx="4">
                  <c:v>5.6</c:v>
                </c:pt>
                <c:pt idx="5">
                  <c:v>6</c:v>
                </c:pt>
                <c:pt idx="6">
                  <c:v>6.2</c:v>
                </c:pt>
                <c:pt idx="7">
                  <c:v>6.6</c:v>
                </c:pt>
                <c:pt idx="8">
                  <c:v>7</c:v>
                </c:pt>
                <c:pt idx="9">
                  <c:v>7.1</c:v>
                </c:pt>
                <c:pt idx="10">
                  <c:v>7.2</c:v>
                </c:pt>
                <c:pt idx="11">
                  <c:v>7.6</c:v>
                </c:pt>
                <c:pt idx="12">
                  <c:v>8</c:v>
                </c:pt>
                <c:pt idx="13">
                  <c:v>8.33</c:v>
                </c:pt>
                <c:pt idx="14">
                  <c:v>8.66</c:v>
                </c:pt>
                <c:pt idx="15">
                  <c:v>9</c:v>
                </c:pt>
                <c:pt idx="16">
                  <c:v>9.6</c:v>
                </c:pt>
                <c:pt idx="17">
                  <c:v>10</c:v>
                </c:pt>
                <c:pt idx="18">
                  <c:v>10.4</c:v>
                </c:pt>
                <c:pt idx="19">
                  <c:v>11</c:v>
                </c:pt>
                <c:pt idx="20">
                  <c:v>11.7</c:v>
                </c:pt>
                <c:pt idx="21">
                  <c:v>12.4</c:v>
                </c:pt>
                <c:pt idx="22">
                  <c:v>13</c:v>
                </c:pt>
                <c:pt idx="23">
                  <c:v>13.6</c:v>
                </c:pt>
                <c:pt idx="24">
                  <c:v>14.7</c:v>
                </c:pt>
                <c:pt idx="25">
                  <c:v>15.8</c:v>
                </c:pt>
                <c:pt idx="26">
                  <c:v>16.53</c:v>
                </c:pt>
                <c:pt idx="27">
                  <c:v>17.260000000000002</c:v>
                </c:pt>
                <c:pt idx="28">
                  <c:v>18</c:v>
                </c:pt>
                <c:pt idx="29">
                  <c:v>22</c:v>
                </c:pt>
                <c:pt idx="30">
                  <c:v>25</c:v>
                </c:pt>
                <c:pt idx="31">
                  <c:v>27</c:v>
                </c:pt>
                <c:pt idx="32">
                  <c:v>29</c:v>
                </c:pt>
                <c:pt idx="33">
                  <c:v>30.7</c:v>
                </c:pt>
                <c:pt idx="34">
                  <c:v>32.4</c:v>
                </c:pt>
                <c:pt idx="35">
                  <c:v>33.700000000000003</c:v>
                </c:pt>
                <c:pt idx="36">
                  <c:v>35</c:v>
                </c:pt>
                <c:pt idx="37">
                  <c:v>37</c:v>
                </c:pt>
                <c:pt idx="38">
                  <c:v>39</c:v>
                </c:pt>
                <c:pt idx="39">
                  <c:v>40.659999999999997</c:v>
                </c:pt>
                <c:pt idx="40">
                  <c:v>42.33</c:v>
                </c:pt>
                <c:pt idx="41">
                  <c:v>44</c:v>
                </c:pt>
              </c:numCache>
            </c:numRef>
          </c:val>
          <c:smooth val="0"/>
        </c:ser>
        <c:ser>
          <c:idx val="20"/>
          <c:order val="20"/>
          <c:tx>
            <c:strRef>
              <c:f>'Distress Table'!$W$6</c:f>
              <c:strCache>
                <c:ptCount val="1"/>
                <c:pt idx="0">
                  <c:v>7H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numRef>
              <c:f>'Distress Table'!$B$7:$B$48</c:f>
              <c:numCache>
                <c:formatCode>0.00%</c:formatCode>
                <c:ptCount val="42"/>
                <c:pt idx="0">
                  <c:v>0</c:v>
                </c:pt>
                <c:pt idx="1">
                  <c:v>1E-4</c:v>
                </c:pt>
                <c:pt idx="2">
                  <c:v>1E-3</c:v>
                </c:pt>
                <c:pt idx="3">
                  <c:v>1.5E-3</c:v>
                </c:pt>
                <c:pt idx="4">
                  <c:v>2E-3</c:v>
                </c:pt>
                <c:pt idx="5">
                  <c:v>2.5000000000000001E-3</c:v>
                </c:pt>
                <c:pt idx="6">
                  <c:v>3.0000000000000001E-3</c:v>
                </c:pt>
                <c:pt idx="7">
                  <c:v>3.5000000000000001E-3</c:v>
                </c:pt>
                <c:pt idx="8">
                  <c:v>4.0000000000000001E-3</c:v>
                </c:pt>
                <c:pt idx="9">
                  <c:v>4.4999999999999997E-3</c:v>
                </c:pt>
                <c:pt idx="10">
                  <c:v>5.0000000000000001E-3</c:v>
                </c:pt>
                <c:pt idx="11" formatCode="0.0%">
                  <c:v>6.0000000000000001E-3</c:v>
                </c:pt>
                <c:pt idx="12" formatCode="0.0%">
                  <c:v>7.0000000000000001E-3</c:v>
                </c:pt>
                <c:pt idx="13" formatCode="0.0%">
                  <c:v>8.0000000000000002E-3</c:v>
                </c:pt>
                <c:pt idx="14" formatCode="0.0%">
                  <c:v>8.9999999999999993E-3</c:v>
                </c:pt>
                <c:pt idx="15" formatCode="0.0%">
                  <c:v>0.01</c:v>
                </c:pt>
                <c:pt idx="16" formatCode="0.0%">
                  <c:v>1.4999999999999999E-2</c:v>
                </c:pt>
                <c:pt idx="17" formatCode="0.0%">
                  <c:v>0.02</c:v>
                </c:pt>
                <c:pt idx="18" formatCode="0.0%">
                  <c:v>2.5000000000000001E-2</c:v>
                </c:pt>
                <c:pt idx="19" formatCode="0.0%">
                  <c:v>0.03</c:v>
                </c:pt>
                <c:pt idx="20" formatCode="0.0%">
                  <c:v>3.5000000000000003E-2</c:v>
                </c:pt>
                <c:pt idx="21" formatCode="0.0%">
                  <c:v>0.04</c:v>
                </c:pt>
                <c:pt idx="22" formatCode="0.0%">
                  <c:v>4.4999999999999998E-2</c:v>
                </c:pt>
                <c:pt idx="23" formatCode="0%">
                  <c:v>0.05</c:v>
                </c:pt>
                <c:pt idx="24" formatCode="0%">
                  <c:v>0.06</c:v>
                </c:pt>
                <c:pt idx="25" formatCode="0%">
                  <c:v>7.0000000000000007E-2</c:v>
                </c:pt>
                <c:pt idx="26" formatCode="0%">
                  <c:v>0.08</c:v>
                </c:pt>
                <c:pt idx="27" formatCode="0%">
                  <c:v>0.09</c:v>
                </c:pt>
                <c:pt idx="28" formatCode="0%">
                  <c:v>0.1</c:v>
                </c:pt>
                <c:pt idx="29" formatCode="0%">
                  <c:v>0.15</c:v>
                </c:pt>
                <c:pt idx="30" formatCode="0%">
                  <c:v>0.2</c:v>
                </c:pt>
                <c:pt idx="31" formatCode="0%">
                  <c:v>0.25</c:v>
                </c:pt>
                <c:pt idx="32" formatCode="0%">
                  <c:v>0.3</c:v>
                </c:pt>
                <c:pt idx="33" formatCode="0%">
                  <c:v>0.35</c:v>
                </c:pt>
                <c:pt idx="34" formatCode="0%">
                  <c:v>0.4</c:v>
                </c:pt>
                <c:pt idx="35" formatCode="0%">
                  <c:v>0.45</c:v>
                </c:pt>
                <c:pt idx="36" formatCode="0%">
                  <c:v>0.5</c:v>
                </c:pt>
                <c:pt idx="37" formatCode="0%">
                  <c:v>0.6</c:v>
                </c:pt>
                <c:pt idx="38" formatCode="0%">
                  <c:v>0.7</c:v>
                </c:pt>
                <c:pt idx="39" formatCode="0%">
                  <c:v>0.8</c:v>
                </c:pt>
                <c:pt idx="40" formatCode="0%">
                  <c:v>0.9</c:v>
                </c:pt>
                <c:pt idx="41" formatCode="0%">
                  <c:v>1</c:v>
                </c:pt>
              </c:numCache>
            </c:numRef>
          </c:cat>
          <c:val>
            <c:numRef>
              <c:f>'Distress Table'!$W$7:$W$48</c:f>
              <c:numCache>
                <c:formatCode>0.00</c:formatCode>
                <c:ptCount val="42"/>
                <c:pt idx="0">
                  <c:v>0</c:v>
                </c:pt>
                <c:pt idx="1">
                  <c:v>0.7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10.4</c:v>
                </c:pt>
                <c:pt idx="7">
                  <c:v>11</c:v>
                </c:pt>
                <c:pt idx="8">
                  <c:v>11.6</c:v>
                </c:pt>
                <c:pt idx="9">
                  <c:v>12</c:v>
                </c:pt>
                <c:pt idx="10">
                  <c:v>12.4</c:v>
                </c:pt>
                <c:pt idx="11">
                  <c:v>13.2</c:v>
                </c:pt>
                <c:pt idx="12">
                  <c:v>14</c:v>
                </c:pt>
                <c:pt idx="13">
                  <c:v>14.66</c:v>
                </c:pt>
                <c:pt idx="14">
                  <c:v>15.33</c:v>
                </c:pt>
                <c:pt idx="15">
                  <c:v>16</c:v>
                </c:pt>
                <c:pt idx="16">
                  <c:v>18.600000000000001</c:v>
                </c:pt>
                <c:pt idx="17">
                  <c:v>20.6</c:v>
                </c:pt>
                <c:pt idx="18">
                  <c:v>23</c:v>
                </c:pt>
                <c:pt idx="19">
                  <c:v>24.2</c:v>
                </c:pt>
                <c:pt idx="20">
                  <c:v>25.9</c:v>
                </c:pt>
                <c:pt idx="21">
                  <c:v>27.6</c:v>
                </c:pt>
                <c:pt idx="22">
                  <c:v>28.8</c:v>
                </c:pt>
                <c:pt idx="23">
                  <c:v>30</c:v>
                </c:pt>
                <c:pt idx="24">
                  <c:v>32</c:v>
                </c:pt>
                <c:pt idx="25">
                  <c:v>34</c:v>
                </c:pt>
                <c:pt idx="26">
                  <c:v>36.6</c:v>
                </c:pt>
                <c:pt idx="27">
                  <c:v>39.200000000000003</c:v>
                </c:pt>
                <c:pt idx="28">
                  <c:v>41.8</c:v>
                </c:pt>
                <c:pt idx="29">
                  <c:v>50.3</c:v>
                </c:pt>
                <c:pt idx="30">
                  <c:v>55.8</c:v>
                </c:pt>
                <c:pt idx="31">
                  <c:v>59.5</c:v>
                </c:pt>
                <c:pt idx="32">
                  <c:v>62</c:v>
                </c:pt>
                <c:pt idx="33">
                  <c:v>64</c:v>
                </c:pt>
                <c:pt idx="34">
                  <c:v>66</c:v>
                </c:pt>
                <c:pt idx="35">
                  <c:v>67.5</c:v>
                </c:pt>
                <c:pt idx="36">
                  <c:v>69</c:v>
                </c:pt>
                <c:pt idx="37">
                  <c:v>71</c:v>
                </c:pt>
                <c:pt idx="38">
                  <c:v>73</c:v>
                </c:pt>
                <c:pt idx="39">
                  <c:v>74.33</c:v>
                </c:pt>
                <c:pt idx="40">
                  <c:v>75.66</c:v>
                </c:pt>
                <c:pt idx="41">
                  <c:v>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100224"/>
        <c:axId val="106102144"/>
      </c:lineChart>
      <c:catAx>
        <c:axId val="106100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'% of failure</a:t>
                </a:r>
              </a:p>
            </c:rich>
          </c:tx>
          <c:layout>
            <c:manualLayout>
              <c:xMode val="edge"/>
              <c:yMode val="edge"/>
              <c:x val="0.44553483807654559"/>
              <c:y val="0.9224386088839549"/>
            </c:manualLayout>
          </c:layout>
          <c:overlay val="0"/>
          <c:spPr>
            <a:noFill/>
            <a:ln w="25400">
              <a:noFill/>
            </a:ln>
          </c:spPr>
        </c:title>
        <c:numFmt formatCode="0.00%" sourceLinked="1"/>
        <c:majorTickMark val="out"/>
        <c:minorTickMark val="none"/>
        <c:tickLblPos val="nextTo"/>
        <c:spPr>
          <a:ln w="3175">
            <a:solidFill>
              <a:srgbClr val="993366"/>
            </a:solidFill>
            <a:prstDash val="solid"/>
          </a:ln>
        </c:spPr>
        <c:txPr>
          <a:bodyPr rot="-270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10214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061021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Deduct Points</a:t>
                </a:r>
              </a:p>
            </c:rich>
          </c:tx>
          <c:layout>
            <c:manualLayout>
              <c:xMode val="edge"/>
              <c:yMode val="edge"/>
              <c:x val="2.0608439646712468E-2"/>
              <c:y val="0.4127428009720999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1002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2051030421982349"/>
          <c:y val="0.16759019771014796"/>
          <c:w val="6.6732090284592732E-2"/>
          <c:h val="0.699446692922518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Distress Deduct Points </a:t>
            </a:r>
            <a:r>
              <a:rPr lang="en-US" sz="1600" b="1" i="0" u="none" strike="noStrike" baseline="0">
                <a:solidFill>
                  <a:srgbClr val="008080"/>
                </a:solidFill>
                <a:latin typeface="Arial"/>
                <a:cs typeface="Arial"/>
              </a:rPr>
              <a:t>-</a:t>
            </a:r>
            <a:r>
              <a:rPr lang="en-US" sz="1600" b="1" i="0" u="none" strike="noStrike" baseline="0">
                <a:solidFill>
                  <a:srgbClr val="008000"/>
                </a:solidFill>
                <a:latin typeface="Arial"/>
                <a:cs typeface="Arial"/>
              </a:rPr>
              <a:t> 1 Alligator Cracking</a:t>
            </a:r>
          </a:p>
        </c:rich>
      </c:tx>
      <c:layout>
        <c:manualLayout>
          <c:xMode val="edge"/>
          <c:yMode val="edge"/>
          <c:x val="0.20882357939443058"/>
          <c:y val="2.90859020819265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039239152314842E-2"/>
          <c:y val="0.16620515475386577"/>
          <c:w val="0.81470607735573619"/>
          <c:h val="0.68559626335969626"/>
        </c:manualLayout>
      </c:layout>
      <c:lineChart>
        <c:grouping val="standard"/>
        <c:varyColors val="0"/>
        <c:ser>
          <c:idx val="0"/>
          <c:order val="0"/>
          <c:tx>
            <c:strRef>
              <c:f>'Distress Table'!$C$6</c:f>
              <c:strCache>
                <c:ptCount val="1"/>
                <c:pt idx="0">
                  <c:v>1L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'Distress Table'!$B$7:$B$48</c:f>
              <c:numCache>
                <c:formatCode>0.00%</c:formatCode>
                <c:ptCount val="42"/>
                <c:pt idx="0">
                  <c:v>0</c:v>
                </c:pt>
                <c:pt idx="1">
                  <c:v>1E-4</c:v>
                </c:pt>
                <c:pt idx="2">
                  <c:v>1E-3</c:v>
                </c:pt>
                <c:pt idx="3">
                  <c:v>1.5E-3</c:v>
                </c:pt>
                <c:pt idx="4">
                  <c:v>2E-3</c:v>
                </c:pt>
                <c:pt idx="5">
                  <c:v>2.5000000000000001E-3</c:v>
                </c:pt>
                <c:pt idx="6">
                  <c:v>3.0000000000000001E-3</c:v>
                </c:pt>
                <c:pt idx="7">
                  <c:v>3.5000000000000001E-3</c:v>
                </c:pt>
                <c:pt idx="8">
                  <c:v>4.0000000000000001E-3</c:v>
                </c:pt>
                <c:pt idx="9">
                  <c:v>4.4999999999999997E-3</c:v>
                </c:pt>
                <c:pt idx="10">
                  <c:v>5.0000000000000001E-3</c:v>
                </c:pt>
                <c:pt idx="11" formatCode="0.0%">
                  <c:v>6.0000000000000001E-3</c:v>
                </c:pt>
                <c:pt idx="12" formatCode="0.0%">
                  <c:v>7.0000000000000001E-3</c:v>
                </c:pt>
                <c:pt idx="13" formatCode="0.0%">
                  <c:v>8.0000000000000002E-3</c:v>
                </c:pt>
                <c:pt idx="14" formatCode="0.0%">
                  <c:v>8.9999999999999993E-3</c:v>
                </c:pt>
                <c:pt idx="15" formatCode="0.0%">
                  <c:v>0.01</c:v>
                </c:pt>
                <c:pt idx="16" formatCode="0.0%">
                  <c:v>1.4999999999999999E-2</c:v>
                </c:pt>
                <c:pt idx="17" formatCode="0.0%">
                  <c:v>0.02</c:v>
                </c:pt>
                <c:pt idx="18" formatCode="0.0%">
                  <c:v>2.5000000000000001E-2</c:v>
                </c:pt>
                <c:pt idx="19" formatCode="0.0%">
                  <c:v>0.03</c:v>
                </c:pt>
                <c:pt idx="20" formatCode="0.0%">
                  <c:v>3.5000000000000003E-2</c:v>
                </c:pt>
                <c:pt idx="21" formatCode="0.0%">
                  <c:v>0.04</c:v>
                </c:pt>
                <c:pt idx="22" formatCode="0.0%">
                  <c:v>4.4999999999999998E-2</c:v>
                </c:pt>
                <c:pt idx="23" formatCode="0%">
                  <c:v>0.05</c:v>
                </c:pt>
                <c:pt idx="24" formatCode="0%">
                  <c:v>0.06</c:v>
                </c:pt>
                <c:pt idx="25" formatCode="0%">
                  <c:v>7.0000000000000007E-2</c:v>
                </c:pt>
                <c:pt idx="26" formatCode="0%">
                  <c:v>0.08</c:v>
                </c:pt>
                <c:pt idx="27" formatCode="0%">
                  <c:v>0.09</c:v>
                </c:pt>
                <c:pt idx="28" formatCode="0%">
                  <c:v>0.1</c:v>
                </c:pt>
                <c:pt idx="29" formatCode="0%">
                  <c:v>0.15</c:v>
                </c:pt>
                <c:pt idx="30" formatCode="0%">
                  <c:v>0.2</c:v>
                </c:pt>
                <c:pt idx="31" formatCode="0%">
                  <c:v>0.25</c:v>
                </c:pt>
                <c:pt idx="32" formatCode="0%">
                  <c:v>0.3</c:v>
                </c:pt>
                <c:pt idx="33" formatCode="0%">
                  <c:v>0.35</c:v>
                </c:pt>
                <c:pt idx="34" formatCode="0%">
                  <c:v>0.4</c:v>
                </c:pt>
                <c:pt idx="35" formatCode="0%">
                  <c:v>0.45</c:v>
                </c:pt>
                <c:pt idx="36" formatCode="0%">
                  <c:v>0.5</c:v>
                </c:pt>
                <c:pt idx="37" formatCode="0%">
                  <c:v>0.6</c:v>
                </c:pt>
                <c:pt idx="38" formatCode="0%">
                  <c:v>0.7</c:v>
                </c:pt>
                <c:pt idx="39" formatCode="0%">
                  <c:v>0.8</c:v>
                </c:pt>
                <c:pt idx="40" formatCode="0%">
                  <c:v>0.9</c:v>
                </c:pt>
                <c:pt idx="41" formatCode="0%">
                  <c:v>1</c:v>
                </c:pt>
              </c:numCache>
            </c:numRef>
          </c:cat>
          <c:val>
            <c:numRef>
              <c:f>'Distress Table'!$C$7:$C$48</c:f>
              <c:numCache>
                <c:formatCode>0.00</c:formatCode>
                <c:ptCount val="42"/>
                <c:pt idx="0">
                  <c:v>0</c:v>
                </c:pt>
                <c:pt idx="1">
                  <c:v>0.4</c:v>
                </c:pt>
                <c:pt idx="2">
                  <c:v>4</c:v>
                </c:pt>
                <c:pt idx="3">
                  <c:v>4</c:v>
                </c:pt>
                <c:pt idx="4">
                  <c:v>4.2</c:v>
                </c:pt>
                <c:pt idx="5">
                  <c:v>4.8</c:v>
                </c:pt>
                <c:pt idx="6">
                  <c:v>5</c:v>
                </c:pt>
                <c:pt idx="7">
                  <c:v>5.5</c:v>
                </c:pt>
                <c:pt idx="8">
                  <c:v>6</c:v>
                </c:pt>
                <c:pt idx="9">
                  <c:v>6.5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9.66</c:v>
                </c:pt>
                <c:pt idx="14">
                  <c:v>10.33</c:v>
                </c:pt>
                <c:pt idx="15">
                  <c:v>11</c:v>
                </c:pt>
                <c:pt idx="16">
                  <c:v>14</c:v>
                </c:pt>
                <c:pt idx="17">
                  <c:v>16.2</c:v>
                </c:pt>
                <c:pt idx="18">
                  <c:v>18.3</c:v>
                </c:pt>
                <c:pt idx="19">
                  <c:v>20</c:v>
                </c:pt>
                <c:pt idx="20">
                  <c:v>21.5</c:v>
                </c:pt>
                <c:pt idx="21">
                  <c:v>23</c:v>
                </c:pt>
                <c:pt idx="22">
                  <c:v>24.1</c:v>
                </c:pt>
                <c:pt idx="23">
                  <c:v>25.2</c:v>
                </c:pt>
                <c:pt idx="24">
                  <c:v>26.85</c:v>
                </c:pt>
                <c:pt idx="25">
                  <c:v>28.5</c:v>
                </c:pt>
                <c:pt idx="26">
                  <c:v>29.76</c:v>
                </c:pt>
                <c:pt idx="27">
                  <c:v>31.03</c:v>
                </c:pt>
                <c:pt idx="28">
                  <c:v>32.299999999999997</c:v>
                </c:pt>
                <c:pt idx="29">
                  <c:v>37</c:v>
                </c:pt>
                <c:pt idx="30">
                  <c:v>40.5</c:v>
                </c:pt>
                <c:pt idx="31">
                  <c:v>43.3</c:v>
                </c:pt>
                <c:pt idx="32">
                  <c:v>45.7</c:v>
                </c:pt>
                <c:pt idx="33">
                  <c:v>47.35</c:v>
                </c:pt>
                <c:pt idx="34">
                  <c:v>49</c:v>
                </c:pt>
                <c:pt idx="35">
                  <c:v>50.5</c:v>
                </c:pt>
                <c:pt idx="36">
                  <c:v>52</c:v>
                </c:pt>
                <c:pt idx="37">
                  <c:v>54.35</c:v>
                </c:pt>
                <c:pt idx="38">
                  <c:v>56.7</c:v>
                </c:pt>
                <c:pt idx="39">
                  <c:v>58.4</c:v>
                </c:pt>
                <c:pt idx="40">
                  <c:v>60.1</c:v>
                </c:pt>
                <c:pt idx="41">
                  <c:v>61.8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'Distress Table'!$D$6</c:f>
              <c:strCache>
                <c:ptCount val="1"/>
                <c:pt idx="0">
                  <c:v>1M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'Distress Table'!$B$7:$B$48</c:f>
              <c:numCache>
                <c:formatCode>0.00%</c:formatCode>
                <c:ptCount val="42"/>
                <c:pt idx="0">
                  <c:v>0</c:v>
                </c:pt>
                <c:pt idx="1">
                  <c:v>1E-4</c:v>
                </c:pt>
                <c:pt idx="2">
                  <c:v>1E-3</c:v>
                </c:pt>
                <c:pt idx="3">
                  <c:v>1.5E-3</c:v>
                </c:pt>
                <c:pt idx="4">
                  <c:v>2E-3</c:v>
                </c:pt>
                <c:pt idx="5">
                  <c:v>2.5000000000000001E-3</c:v>
                </c:pt>
                <c:pt idx="6">
                  <c:v>3.0000000000000001E-3</c:v>
                </c:pt>
                <c:pt idx="7">
                  <c:v>3.5000000000000001E-3</c:v>
                </c:pt>
                <c:pt idx="8">
                  <c:v>4.0000000000000001E-3</c:v>
                </c:pt>
                <c:pt idx="9">
                  <c:v>4.4999999999999997E-3</c:v>
                </c:pt>
                <c:pt idx="10">
                  <c:v>5.0000000000000001E-3</c:v>
                </c:pt>
                <c:pt idx="11" formatCode="0.0%">
                  <c:v>6.0000000000000001E-3</c:v>
                </c:pt>
                <c:pt idx="12" formatCode="0.0%">
                  <c:v>7.0000000000000001E-3</c:v>
                </c:pt>
                <c:pt idx="13" formatCode="0.0%">
                  <c:v>8.0000000000000002E-3</c:v>
                </c:pt>
                <c:pt idx="14" formatCode="0.0%">
                  <c:v>8.9999999999999993E-3</c:v>
                </c:pt>
                <c:pt idx="15" formatCode="0.0%">
                  <c:v>0.01</c:v>
                </c:pt>
                <c:pt idx="16" formatCode="0.0%">
                  <c:v>1.4999999999999999E-2</c:v>
                </c:pt>
                <c:pt idx="17" formatCode="0.0%">
                  <c:v>0.02</c:v>
                </c:pt>
                <c:pt idx="18" formatCode="0.0%">
                  <c:v>2.5000000000000001E-2</c:v>
                </c:pt>
                <c:pt idx="19" formatCode="0.0%">
                  <c:v>0.03</c:v>
                </c:pt>
                <c:pt idx="20" formatCode="0.0%">
                  <c:v>3.5000000000000003E-2</c:v>
                </c:pt>
                <c:pt idx="21" formatCode="0.0%">
                  <c:v>0.04</c:v>
                </c:pt>
                <c:pt idx="22" formatCode="0.0%">
                  <c:v>4.4999999999999998E-2</c:v>
                </c:pt>
                <c:pt idx="23" formatCode="0%">
                  <c:v>0.05</c:v>
                </c:pt>
                <c:pt idx="24" formatCode="0%">
                  <c:v>0.06</c:v>
                </c:pt>
                <c:pt idx="25" formatCode="0%">
                  <c:v>7.0000000000000007E-2</c:v>
                </c:pt>
                <c:pt idx="26" formatCode="0%">
                  <c:v>0.08</c:v>
                </c:pt>
                <c:pt idx="27" formatCode="0%">
                  <c:v>0.09</c:v>
                </c:pt>
                <c:pt idx="28" formatCode="0%">
                  <c:v>0.1</c:v>
                </c:pt>
                <c:pt idx="29" formatCode="0%">
                  <c:v>0.15</c:v>
                </c:pt>
                <c:pt idx="30" formatCode="0%">
                  <c:v>0.2</c:v>
                </c:pt>
                <c:pt idx="31" formatCode="0%">
                  <c:v>0.25</c:v>
                </c:pt>
                <c:pt idx="32" formatCode="0%">
                  <c:v>0.3</c:v>
                </c:pt>
                <c:pt idx="33" formatCode="0%">
                  <c:v>0.35</c:v>
                </c:pt>
                <c:pt idx="34" formatCode="0%">
                  <c:v>0.4</c:v>
                </c:pt>
                <c:pt idx="35" formatCode="0%">
                  <c:v>0.45</c:v>
                </c:pt>
                <c:pt idx="36" formatCode="0%">
                  <c:v>0.5</c:v>
                </c:pt>
                <c:pt idx="37" formatCode="0%">
                  <c:v>0.6</c:v>
                </c:pt>
                <c:pt idx="38" formatCode="0%">
                  <c:v>0.7</c:v>
                </c:pt>
                <c:pt idx="39" formatCode="0%">
                  <c:v>0.8</c:v>
                </c:pt>
                <c:pt idx="40" formatCode="0%">
                  <c:v>0.9</c:v>
                </c:pt>
                <c:pt idx="41" formatCode="0%">
                  <c:v>1</c:v>
                </c:pt>
              </c:numCache>
            </c:numRef>
          </c:cat>
          <c:val>
            <c:numRef>
              <c:f>'Distress Table'!$D$7:$D$48</c:f>
              <c:numCache>
                <c:formatCode>0.00</c:formatCode>
                <c:ptCount val="42"/>
                <c:pt idx="0">
                  <c:v>0</c:v>
                </c:pt>
                <c:pt idx="1">
                  <c:v>0.74</c:v>
                </c:pt>
                <c:pt idx="2">
                  <c:v>7.4</c:v>
                </c:pt>
                <c:pt idx="3">
                  <c:v>8.1999999999999993</c:v>
                </c:pt>
                <c:pt idx="4">
                  <c:v>9.3000000000000007</c:v>
                </c:pt>
                <c:pt idx="5">
                  <c:v>10.3</c:v>
                </c:pt>
                <c:pt idx="6">
                  <c:v>11.5</c:v>
                </c:pt>
                <c:pt idx="7">
                  <c:v>12.45</c:v>
                </c:pt>
                <c:pt idx="8">
                  <c:v>13.4</c:v>
                </c:pt>
                <c:pt idx="9">
                  <c:v>14.2</c:v>
                </c:pt>
                <c:pt idx="10">
                  <c:v>15</c:v>
                </c:pt>
                <c:pt idx="11">
                  <c:v>16.5</c:v>
                </c:pt>
                <c:pt idx="12">
                  <c:v>18</c:v>
                </c:pt>
                <c:pt idx="13">
                  <c:v>19.059999999999999</c:v>
                </c:pt>
                <c:pt idx="14">
                  <c:v>20.13</c:v>
                </c:pt>
                <c:pt idx="15">
                  <c:v>21.2</c:v>
                </c:pt>
                <c:pt idx="16">
                  <c:v>25.2</c:v>
                </c:pt>
                <c:pt idx="17">
                  <c:v>28</c:v>
                </c:pt>
                <c:pt idx="18">
                  <c:v>30.2</c:v>
                </c:pt>
                <c:pt idx="19">
                  <c:v>32</c:v>
                </c:pt>
                <c:pt idx="20">
                  <c:v>34</c:v>
                </c:pt>
                <c:pt idx="21">
                  <c:v>36</c:v>
                </c:pt>
                <c:pt idx="22">
                  <c:v>37.299999999999997</c:v>
                </c:pt>
                <c:pt idx="23">
                  <c:v>38.6</c:v>
                </c:pt>
                <c:pt idx="24">
                  <c:v>40.5</c:v>
                </c:pt>
                <c:pt idx="25">
                  <c:v>42.4</c:v>
                </c:pt>
                <c:pt idx="26">
                  <c:v>43.86</c:v>
                </c:pt>
                <c:pt idx="27">
                  <c:v>45.33</c:v>
                </c:pt>
                <c:pt idx="28">
                  <c:v>46.8</c:v>
                </c:pt>
                <c:pt idx="29">
                  <c:v>51.8</c:v>
                </c:pt>
                <c:pt idx="30">
                  <c:v>55</c:v>
                </c:pt>
                <c:pt idx="31">
                  <c:v>58</c:v>
                </c:pt>
                <c:pt idx="32">
                  <c:v>60.4</c:v>
                </c:pt>
                <c:pt idx="33">
                  <c:v>62.3</c:v>
                </c:pt>
                <c:pt idx="34">
                  <c:v>64.2</c:v>
                </c:pt>
                <c:pt idx="35">
                  <c:v>65.7</c:v>
                </c:pt>
                <c:pt idx="36">
                  <c:v>67.2</c:v>
                </c:pt>
                <c:pt idx="37">
                  <c:v>69.599999999999994</c:v>
                </c:pt>
                <c:pt idx="38">
                  <c:v>72</c:v>
                </c:pt>
                <c:pt idx="39">
                  <c:v>73.599999999999994</c:v>
                </c:pt>
                <c:pt idx="40">
                  <c:v>75.2</c:v>
                </c:pt>
                <c:pt idx="41">
                  <c:v>76.8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'Distress Table'!$E$6</c:f>
              <c:strCache>
                <c:ptCount val="1"/>
                <c:pt idx="0">
                  <c:v>1H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'Distress Table'!$B$7:$B$48</c:f>
              <c:numCache>
                <c:formatCode>0.00%</c:formatCode>
                <c:ptCount val="42"/>
                <c:pt idx="0">
                  <c:v>0</c:v>
                </c:pt>
                <c:pt idx="1">
                  <c:v>1E-4</c:v>
                </c:pt>
                <c:pt idx="2">
                  <c:v>1E-3</c:v>
                </c:pt>
                <c:pt idx="3">
                  <c:v>1.5E-3</c:v>
                </c:pt>
                <c:pt idx="4">
                  <c:v>2E-3</c:v>
                </c:pt>
                <c:pt idx="5">
                  <c:v>2.5000000000000001E-3</c:v>
                </c:pt>
                <c:pt idx="6">
                  <c:v>3.0000000000000001E-3</c:v>
                </c:pt>
                <c:pt idx="7">
                  <c:v>3.5000000000000001E-3</c:v>
                </c:pt>
                <c:pt idx="8">
                  <c:v>4.0000000000000001E-3</c:v>
                </c:pt>
                <c:pt idx="9">
                  <c:v>4.4999999999999997E-3</c:v>
                </c:pt>
                <c:pt idx="10">
                  <c:v>5.0000000000000001E-3</c:v>
                </c:pt>
                <c:pt idx="11" formatCode="0.0%">
                  <c:v>6.0000000000000001E-3</c:v>
                </c:pt>
                <c:pt idx="12" formatCode="0.0%">
                  <c:v>7.0000000000000001E-3</c:v>
                </c:pt>
                <c:pt idx="13" formatCode="0.0%">
                  <c:v>8.0000000000000002E-3</c:v>
                </c:pt>
                <c:pt idx="14" formatCode="0.0%">
                  <c:v>8.9999999999999993E-3</c:v>
                </c:pt>
                <c:pt idx="15" formatCode="0.0%">
                  <c:v>0.01</c:v>
                </c:pt>
                <c:pt idx="16" formatCode="0.0%">
                  <c:v>1.4999999999999999E-2</c:v>
                </c:pt>
                <c:pt idx="17" formatCode="0.0%">
                  <c:v>0.02</c:v>
                </c:pt>
                <c:pt idx="18" formatCode="0.0%">
                  <c:v>2.5000000000000001E-2</c:v>
                </c:pt>
                <c:pt idx="19" formatCode="0.0%">
                  <c:v>0.03</c:v>
                </c:pt>
                <c:pt idx="20" formatCode="0.0%">
                  <c:v>3.5000000000000003E-2</c:v>
                </c:pt>
                <c:pt idx="21" formatCode="0.0%">
                  <c:v>0.04</c:v>
                </c:pt>
                <c:pt idx="22" formatCode="0.0%">
                  <c:v>4.4999999999999998E-2</c:v>
                </c:pt>
                <c:pt idx="23" formatCode="0%">
                  <c:v>0.05</c:v>
                </c:pt>
                <c:pt idx="24" formatCode="0%">
                  <c:v>0.06</c:v>
                </c:pt>
                <c:pt idx="25" formatCode="0%">
                  <c:v>7.0000000000000007E-2</c:v>
                </c:pt>
                <c:pt idx="26" formatCode="0%">
                  <c:v>0.08</c:v>
                </c:pt>
                <c:pt idx="27" formatCode="0%">
                  <c:v>0.09</c:v>
                </c:pt>
                <c:pt idx="28" formatCode="0%">
                  <c:v>0.1</c:v>
                </c:pt>
                <c:pt idx="29" formatCode="0%">
                  <c:v>0.15</c:v>
                </c:pt>
                <c:pt idx="30" formatCode="0%">
                  <c:v>0.2</c:v>
                </c:pt>
                <c:pt idx="31" formatCode="0%">
                  <c:v>0.25</c:v>
                </c:pt>
                <c:pt idx="32" formatCode="0%">
                  <c:v>0.3</c:v>
                </c:pt>
                <c:pt idx="33" formatCode="0%">
                  <c:v>0.35</c:v>
                </c:pt>
                <c:pt idx="34" formatCode="0%">
                  <c:v>0.4</c:v>
                </c:pt>
                <c:pt idx="35" formatCode="0%">
                  <c:v>0.45</c:v>
                </c:pt>
                <c:pt idx="36" formatCode="0%">
                  <c:v>0.5</c:v>
                </c:pt>
                <c:pt idx="37" formatCode="0%">
                  <c:v>0.6</c:v>
                </c:pt>
                <c:pt idx="38" formatCode="0%">
                  <c:v>0.7</c:v>
                </c:pt>
                <c:pt idx="39" formatCode="0%">
                  <c:v>0.8</c:v>
                </c:pt>
                <c:pt idx="40" formatCode="0%">
                  <c:v>0.9</c:v>
                </c:pt>
                <c:pt idx="41" formatCode="0%">
                  <c:v>1</c:v>
                </c:pt>
              </c:numCache>
            </c:numRef>
          </c:cat>
          <c:val>
            <c:numRef>
              <c:f>'Distress Table'!$E$7:$E$48</c:f>
              <c:numCache>
                <c:formatCode>0.00</c:formatCode>
                <c:ptCount val="42"/>
                <c:pt idx="0">
                  <c:v>0</c:v>
                </c:pt>
                <c:pt idx="1">
                  <c:v>1.28</c:v>
                </c:pt>
                <c:pt idx="2">
                  <c:v>12.8</c:v>
                </c:pt>
                <c:pt idx="3">
                  <c:v>13.8</c:v>
                </c:pt>
                <c:pt idx="4">
                  <c:v>15</c:v>
                </c:pt>
                <c:pt idx="5">
                  <c:v>16</c:v>
                </c:pt>
                <c:pt idx="6">
                  <c:v>17.2</c:v>
                </c:pt>
                <c:pt idx="7">
                  <c:v>18.399999999999999</c:v>
                </c:pt>
                <c:pt idx="8">
                  <c:v>19.600000000000001</c:v>
                </c:pt>
                <c:pt idx="9">
                  <c:v>20.9</c:v>
                </c:pt>
                <c:pt idx="10">
                  <c:v>21.8</c:v>
                </c:pt>
                <c:pt idx="11">
                  <c:v>23.4</c:v>
                </c:pt>
                <c:pt idx="12">
                  <c:v>25</c:v>
                </c:pt>
                <c:pt idx="13">
                  <c:v>26.6</c:v>
                </c:pt>
                <c:pt idx="14">
                  <c:v>28.2</c:v>
                </c:pt>
                <c:pt idx="15">
                  <c:v>29.8</c:v>
                </c:pt>
                <c:pt idx="16">
                  <c:v>35.5</c:v>
                </c:pt>
                <c:pt idx="17">
                  <c:v>40</c:v>
                </c:pt>
                <c:pt idx="18">
                  <c:v>43.2</c:v>
                </c:pt>
                <c:pt idx="19">
                  <c:v>45.8</c:v>
                </c:pt>
                <c:pt idx="20">
                  <c:v>47.7</c:v>
                </c:pt>
                <c:pt idx="21">
                  <c:v>49.6</c:v>
                </c:pt>
                <c:pt idx="22">
                  <c:v>51</c:v>
                </c:pt>
                <c:pt idx="23">
                  <c:v>52.4</c:v>
                </c:pt>
                <c:pt idx="24">
                  <c:v>54.7</c:v>
                </c:pt>
                <c:pt idx="25">
                  <c:v>57</c:v>
                </c:pt>
                <c:pt idx="26">
                  <c:v>58.53</c:v>
                </c:pt>
                <c:pt idx="27">
                  <c:v>60.06</c:v>
                </c:pt>
                <c:pt idx="28">
                  <c:v>61.6</c:v>
                </c:pt>
                <c:pt idx="29">
                  <c:v>66.8</c:v>
                </c:pt>
                <c:pt idx="30">
                  <c:v>70.2</c:v>
                </c:pt>
                <c:pt idx="31">
                  <c:v>73.400000000000006</c:v>
                </c:pt>
                <c:pt idx="32">
                  <c:v>75.599999999999994</c:v>
                </c:pt>
                <c:pt idx="33">
                  <c:v>77.3</c:v>
                </c:pt>
                <c:pt idx="34">
                  <c:v>79</c:v>
                </c:pt>
                <c:pt idx="35">
                  <c:v>80.5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87.4</c:v>
                </c:pt>
                <c:pt idx="40">
                  <c:v>88.8</c:v>
                </c:pt>
                <c:pt idx="41">
                  <c:v>90.2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639360"/>
        <c:axId val="106641280"/>
      </c:lineChart>
      <c:catAx>
        <c:axId val="106639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'% of failure</a:t>
                </a:r>
              </a:p>
            </c:rich>
          </c:tx>
          <c:layout>
            <c:manualLayout>
              <c:xMode val="edge"/>
              <c:yMode val="edge"/>
              <c:x val="0.44705893053455559"/>
              <c:y val="0.9224386088839549"/>
            </c:manualLayout>
          </c:layout>
          <c:overlay val="0"/>
          <c:spPr>
            <a:noFill/>
            <a:ln w="25400">
              <a:noFill/>
            </a:ln>
          </c:spPr>
        </c:title>
        <c:numFmt formatCode="0.00%" sourceLinked="1"/>
        <c:majorTickMark val="out"/>
        <c:minorTickMark val="none"/>
        <c:tickLblPos val="nextTo"/>
        <c:spPr>
          <a:ln w="3175">
            <a:solidFill>
              <a:srgbClr val="993366"/>
            </a:solidFill>
            <a:prstDash val="solid"/>
          </a:ln>
        </c:spPr>
        <c:txPr>
          <a:bodyPr rot="-270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64128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066412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Deduct Points</a:t>
                </a:r>
              </a:p>
            </c:rich>
          </c:tx>
          <c:layout>
            <c:manualLayout>
              <c:xMode val="edge"/>
              <c:yMode val="edge"/>
              <c:x val="2.0588240221986118E-2"/>
              <c:y val="0.4127428009720999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6393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000021541825026"/>
          <c:y val="0.43213340236005099"/>
          <c:w val="8.9215707628606478E-2"/>
          <c:h val="0.1675901977101479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5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Distress Deduct Points </a:t>
            </a:r>
            <a:r>
              <a:rPr lang="en-US" sz="1600" b="1" i="0" u="none" strike="noStrike" baseline="0">
                <a:solidFill>
                  <a:srgbClr val="008080"/>
                </a:solidFill>
                <a:latin typeface="Arial"/>
                <a:cs typeface="Arial"/>
              </a:rPr>
              <a:t>-</a:t>
            </a:r>
            <a:r>
              <a:rPr lang="en-US" sz="1600" b="1" i="0" u="none" strike="noStrike" baseline="0">
                <a:solidFill>
                  <a:srgbClr val="008000"/>
                </a:solidFill>
                <a:latin typeface="Arial"/>
                <a:cs typeface="Arial"/>
              </a:rPr>
              <a:t> 2 Block Cracking</a:t>
            </a:r>
          </a:p>
        </c:rich>
      </c:tx>
      <c:layout>
        <c:manualLayout>
          <c:xMode val="edge"/>
          <c:yMode val="edge"/>
          <c:x val="0.22647064244184725"/>
          <c:y val="2.90456823857872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215707628606492E-2"/>
          <c:y val="0.16597532791878447"/>
          <c:w val="0.8235296088794446"/>
          <c:h val="0.68603135539764259"/>
        </c:manualLayout>
      </c:layout>
      <c:lineChart>
        <c:grouping val="standard"/>
        <c:varyColors val="0"/>
        <c:ser>
          <c:idx val="3"/>
          <c:order val="0"/>
          <c:tx>
            <c:strRef>
              <c:f>'Distress Table'!$F$6</c:f>
              <c:strCache>
                <c:ptCount val="1"/>
                <c:pt idx="0">
                  <c:v>2L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numRef>
              <c:f>'Distress Table'!$B$7:$B$48</c:f>
              <c:numCache>
                <c:formatCode>0.00%</c:formatCode>
                <c:ptCount val="42"/>
                <c:pt idx="0">
                  <c:v>0</c:v>
                </c:pt>
                <c:pt idx="1">
                  <c:v>1E-4</c:v>
                </c:pt>
                <c:pt idx="2">
                  <c:v>1E-3</c:v>
                </c:pt>
                <c:pt idx="3">
                  <c:v>1.5E-3</c:v>
                </c:pt>
                <c:pt idx="4">
                  <c:v>2E-3</c:v>
                </c:pt>
                <c:pt idx="5">
                  <c:v>2.5000000000000001E-3</c:v>
                </c:pt>
                <c:pt idx="6">
                  <c:v>3.0000000000000001E-3</c:v>
                </c:pt>
                <c:pt idx="7">
                  <c:v>3.5000000000000001E-3</c:v>
                </c:pt>
                <c:pt idx="8">
                  <c:v>4.0000000000000001E-3</c:v>
                </c:pt>
                <c:pt idx="9">
                  <c:v>4.4999999999999997E-3</c:v>
                </c:pt>
                <c:pt idx="10">
                  <c:v>5.0000000000000001E-3</c:v>
                </c:pt>
                <c:pt idx="11" formatCode="0.0%">
                  <c:v>6.0000000000000001E-3</c:v>
                </c:pt>
                <c:pt idx="12" formatCode="0.0%">
                  <c:v>7.0000000000000001E-3</c:v>
                </c:pt>
                <c:pt idx="13" formatCode="0.0%">
                  <c:v>8.0000000000000002E-3</c:v>
                </c:pt>
                <c:pt idx="14" formatCode="0.0%">
                  <c:v>8.9999999999999993E-3</c:v>
                </c:pt>
                <c:pt idx="15" formatCode="0.0%">
                  <c:v>0.01</c:v>
                </c:pt>
                <c:pt idx="16" formatCode="0.0%">
                  <c:v>1.4999999999999999E-2</c:v>
                </c:pt>
                <c:pt idx="17" formatCode="0.0%">
                  <c:v>0.02</c:v>
                </c:pt>
                <c:pt idx="18" formatCode="0.0%">
                  <c:v>2.5000000000000001E-2</c:v>
                </c:pt>
                <c:pt idx="19" formatCode="0.0%">
                  <c:v>0.03</c:v>
                </c:pt>
                <c:pt idx="20" formatCode="0.0%">
                  <c:v>3.5000000000000003E-2</c:v>
                </c:pt>
                <c:pt idx="21" formatCode="0.0%">
                  <c:v>0.04</c:v>
                </c:pt>
                <c:pt idx="22" formatCode="0.0%">
                  <c:v>4.4999999999999998E-2</c:v>
                </c:pt>
                <c:pt idx="23" formatCode="0%">
                  <c:v>0.05</c:v>
                </c:pt>
                <c:pt idx="24" formatCode="0%">
                  <c:v>0.06</c:v>
                </c:pt>
                <c:pt idx="25" formatCode="0%">
                  <c:v>7.0000000000000007E-2</c:v>
                </c:pt>
                <c:pt idx="26" formatCode="0%">
                  <c:v>0.08</c:v>
                </c:pt>
                <c:pt idx="27" formatCode="0%">
                  <c:v>0.09</c:v>
                </c:pt>
                <c:pt idx="28" formatCode="0%">
                  <c:v>0.1</c:v>
                </c:pt>
                <c:pt idx="29" formatCode="0%">
                  <c:v>0.15</c:v>
                </c:pt>
                <c:pt idx="30" formatCode="0%">
                  <c:v>0.2</c:v>
                </c:pt>
                <c:pt idx="31" formatCode="0%">
                  <c:v>0.25</c:v>
                </c:pt>
                <c:pt idx="32" formatCode="0%">
                  <c:v>0.3</c:v>
                </c:pt>
                <c:pt idx="33" formatCode="0%">
                  <c:v>0.35</c:v>
                </c:pt>
                <c:pt idx="34" formatCode="0%">
                  <c:v>0.4</c:v>
                </c:pt>
                <c:pt idx="35" formatCode="0%">
                  <c:v>0.45</c:v>
                </c:pt>
                <c:pt idx="36" formatCode="0%">
                  <c:v>0.5</c:v>
                </c:pt>
                <c:pt idx="37" formatCode="0%">
                  <c:v>0.6</c:v>
                </c:pt>
                <c:pt idx="38" formatCode="0%">
                  <c:v>0.7</c:v>
                </c:pt>
                <c:pt idx="39" formatCode="0%">
                  <c:v>0.8</c:v>
                </c:pt>
                <c:pt idx="40" formatCode="0%">
                  <c:v>0.9</c:v>
                </c:pt>
                <c:pt idx="41" formatCode="0%">
                  <c:v>1</c:v>
                </c:pt>
              </c:numCache>
            </c:numRef>
          </c:cat>
          <c:val>
            <c:numRef>
              <c:f>'Distress Table'!$F$7:$F$48</c:f>
              <c:numCache>
                <c:formatCode>0.00</c:formatCode>
                <c:ptCount val="4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0.06</c:v>
                </c:pt>
                <c:pt idx="14">
                  <c:v>0.13</c:v>
                </c:pt>
                <c:pt idx="15">
                  <c:v>0.2</c:v>
                </c:pt>
                <c:pt idx="16">
                  <c:v>0.6</c:v>
                </c:pt>
                <c:pt idx="17">
                  <c:v>1.4</c:v>
                </c:pt>
                <c:pt idx="18">
                  <c:v>2</c:v>
                </c:pt>
                <c:pt idx="19">
                  <c:v>2.4</c:v>
                </c:pt>
                <c:pt idx="20">
                  <c:v>3</c:v>
                </c:pt>
                <c:pt idx="21">
                  <c:v>3.6</c:v>
                </c:pt>
                <c:pt idx="22">
                  <c:v>4</c:v>
                </c:pt>
                <c:pt idx="23">
                  <c:v>4.4000000000000004</c:v>
                </c:pt>
                <c:pt idx="24">
                  <c:v>5.3</c:v>
                </c:pt>
                <c:pt idx="25">
                  <c:v>6.2</c:v>
                </c:pt>
                <c:pt idx="26">
                  <c:v>6.93</c:v>
                </c:pt>
                <c:pt idx="27">
                  <c:v>7.66</c:v>
                </c:pt>
                <c:pt idx="28">
                  <c:v>8.4</c:v>
                </c:pt>
                <c:pt idx="29">
                  <c:v>11</c:v>
                </c:pt>
                <c:pt idx="30">
                  <c:v>12.8</c:v>
                </c:pt>
                <c:pt idx="31">
                  <c:v>14.4</c:v>
                </c:pt>
                <c:pt idx="32">
                  <c:v>15.8</c:v>
                </c:pt>
                <c:pt idx="33">
                  <c:v>16.899999999999999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21.9</c:v>
                </c:pt>
                <c:pt idx="38">
                  <c:v>23.8</c:v>
                </c:pt>
                <c:pt idx="39">
                  <c:v>25.06</c:v>
                </c:pt>
                <c:pt idx="40">
                  <c:v>26.33</c:v>
                </c:pt>
                <c:pt idx="41">
                  <c:v>27.6</c:v>
                </c:pt>
              </c:numCache>
            </c:numRef>
          </c:val>
          <c:smooth val="0"/>
        </c:ser>
        <c:ser>
          <c:idx val="4"/>
          <c:order val="1"/>
          <c:tx>
            <c:strRef>
              <c:f>'Distress Table'!$G$6</c:f>
              <c:strCache>
                <c:ptCount val="1"/>
                <c:pt idx="0">
                  <c:v>2M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numRef>
              <c:f>'Distress Table'!$B$7:$B$48</c:f>
              <c:numCache>
                <c:formatCode>0.00%</c:formatCode>
                <c:ptCount val="42"/>
                <c:pt idx="0">
                  <c:v>0</c:v>
                </c:pt>
                <c:pt idx="1">
                  <c:v>1E-4</c:v>
                </c:pt>
                <c:pt idx="2">
                  <c:v>1E-3</c:v>
                </c:pt>
                <c:pt idx="3">
                  <c:v>1.5E-3</c:v>
                </c:pt>
                <c:pt idx="4">
                  <c:v>2E-3</c:v>
                </c:pt>
                <c:pt idx="5">
                  <c:v>2.5000000000000001E-3</c:v>
                </c:pt>
                <c:pt idx="6">
                  <c:v>3.0000000000000001E-3</c:v>
                </c:pt>
                <c:pt idx="7">
                  <c:v>3.5000000000000001E-3</c:v>
                </c:pt>
                <c:pt idx="8">
                  <c:v>4.0000000000000001E-3</c:v>
                </c:pt>
                <c:pt idx="9">
                  <c:v>4.4999999999999997E-3</c:v>
                </c:pt>
                <c:pt idx="10">
                  <c:v>5.0000000000000001E-3</c:v>
                </c:pt>
                <c:pt idx="11" formatCode="0.0%">
                  <c:v>6.0000000000000001E-3</c:v>
                </c:pt>
                <c:pt idx="12" formatCode="0.0%">
                  <c:v>7.0000000000000001E-3</c:v>
                </c:pt>
                <c:pt idx="13" formatCode="0.0%">
                  <c:v>8.0000000000000002E-3</c:v>
                </c:pt>
                <c:pt idx="14" formatCode="0.0%">
                  <c:v>8.9999999999999993E-3</c:v>
                </c:pt>
                <c:pt idx="15" formatCode="0.0%">
                  <c:v>0.01</c:v>
                </c:pt>
                <c:pt idx="16" formatCode="0.0%">
                  <c:v>1.4999999999999999E-2</c:v>
                </c:pt>
                <c:pt idx="17" formatCode="0.0%">
                  <c:v>0.02</c:v>
                </c:pt>
                <c:pt idx="18" formatCode="0.0%">
                  <c:v>2.5000000000000001E-2</c:v>
                </c:pt>
                <c:pt idx="19" formatCode="0.0%">
                  <c:v>0.03</c:v>
                </c:pt>
                <c:pt idx="20" formatCode="0.0%">
                  <c:v>3.5000000000000003E-2</c:v>
                </c:pt>
                <c:pt idx="21" formatCode="0.0%">
                  <c:v>0.04</c:v>
                </c:pt>
                <c:pt idx="22" formatCode="0.0%">
                  <c:v>4.4999999999999998E-2</c:v>
                </c:pt>
                <c:pt idx="23" formatCode="0%">
                  <c:v>0.05</c:v>
                </c:pt>
                <c:pt idx="24" formatCode="0%">
                  <c:v>0.06</c:v>
                </c:pt>
                <c:pt idx="25" formatCode="0%">
                  <c:v>7.0000000000000007E-2</c:v>
                </c:pt>
                <c:pt idx="26" formatCode="0%">
                  <c:v>0.08</c:v>
                </c:pt>
                <c:pt idx="27" formatCode="0%">
                  <c:v>0.09</c:v>
                </c:pt>
                <c:pt idx="28" formatCode="0%">
                  <c:v>0.1</c:v>
                </c:pt>
                <c:pt idx="29" formatCode="0%">
                  <c:v>0.15</c:v>
                </c:pt>
                <c:pt idx="30" formatCode="0%">
                  <c:v>0.2</c:v>
                </c:pt>
                <c:pt idx="31" formatCode="0%">
                  <c:v>0.25</c:v>
                </c:pt>
                <c:pt idx="32" formatCode="0%">
                  <c:v>0.3</c:v>
                </c:pt>
                <c:pt idx="33" formatCode="0%">
                  <c:v>0.35</c:v>
                </c:pt>
                <c:pt idx="34" formatCode="0%">
                  <c:v>0.4</c:v>
                </c:pt>
                <c:pt idx="35" formatCode="0%">
                  <c:v>0.45</c:v>
                </c:pt>
                <c:pt idx="36" formatCode="0%">
                  <c:v>0.5</c:v>
                </c:pt>
                <c:pt idx="37" formatCode="0%">
                  <c:v>0.6</c:v>
                </c:pt>
                <c:pt idx="38" formatCode="0%">
                  <c:v>0.7</c:v>
                </c:pt>
                <c:pt idx="39" formatCode="0%">
                  <c:v>0.8</c:v>
                </c:pt>
                <c:pt idx="40" formatCode="0%">
                  <c:v>0.9</c:v>
                </c:pt>
                <c:pt idx="41" formatCode="0%">
                  <c:v>1</c:v>
                </c:pt>
              </c:numCache>
            </c:numRef>
          </c:cat>
          <c:val>
            <c:numRef>
              <c:f>'Distress Table'!$G$7:$G$48</c:f>
              <c:numCache>
                <c:formatCode>0.00</c:formatCode>
                <c:ptCount val="4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0.1</c:v>
                </c:pt>
                <c:pt idx="10">
                  <c:v>0.2</c:v>
                </c:pt>
                <c:pt idx="11">
                  <c:v>0.6</c:v>
                </c:pt>
                <c:pt idx="12">
                  <c:v>1</c:v>
                </c:pt>
                <c:pt idx="13">
                  <c:v>1.33</c:v>
                </c:pt>
                <c:pt idx="14">
                  <c:v>1.66</c:v>
                </c:pt>
                <c:pt idx="15">
                  <c:v>2</c:v>
                </c:pt>
                <c:pt idx="16">
                  <c:v>3.8</c:v>
                </c:pt>
                <c:pt idx="17">
                  <c:v>5</c:v>
                </c:pt>
                <c:pt idx="18">
                  <c:v>6.2</c:v>
                </c:pt>
                <c:pt idx="19">
                  <c:v>7.4</c:v>
                </c:pt>
                <c:pt idx="20">
                  <c:v>8.4</c:v>
                </c:pt>
                <c:pt idx="21">
                  <c:v>9.4</c:v>
                </c:pt>
                <c:pt idx="22">
                  <c:v>10.1</c:v>
                </c:pt>
                <c:pt idx="23">
                  <c:v>10.8</c:v>
                </c:pt>
                <c:pt idx="24">
                  <c:v>12</c:v>
                </c:pt>
                <c:pt idx="25">
                  <c:v>13.2</c:v>
                </c:pt>
                <c:pt idx="26">
                  <c:v>14.13</c:v>
                </c:pt>
                <c:pt idx="27">
                  <c:v>15.06</c:v>
                </c:pt>
                <c:pt idx="28">
                  <c:v>16</c:v>
                </c:pt>
                <c:pt idx="29">
                  <c:v>19.600000000000001</c:v>
                </c:pt>
                <c:pt idx="30">
                  <c:v>22.2</c:v>
                </c:pt>
                <c:pt idx="31">
                  <c:v>24.6</c:v>
                </c:pt>
                <c:pt idx="32">
                  <c:v>26.8</c:v>
                </c:pt>
                <c:pt idx="33">
                  <c:v>28.5</c:v>
                </c:pt>
                <c:pt idx="34">
                  <c:v>30.2</c:v>
                </c:pt>
                <c:pt idx="35">
                  <c:v>31.8</c:v>
                </c:pt>
                <c:pt idx="36">
                  <c:v>33.4</c:v>
                </c:pt>
                <c:pt idx="37">
                  <c:v>35.799999999999997</c:v>
                </c:pt>
                <c:pt idx="38">
                  <c:v>38.200000000000003</c:v>
                </c:pt>
                <c:pt idx="39">
                  <c:v>40</c:v>
                </c:pt>
                <c:pt idx="40">
                  <c:v>41.8</c:v>
                </c:pt>
                <c:pt idx="41">
                  <c:v>43.6</c:v>
                </c:pt>
              </c:numCache>
            </c:numRef>
          </c:val>
          <c:smooth val="0"/>
        </c:ser>
        <c:ser>
          <c:idx val="5"/>
          <c:order val="2"/>
          <c:tx>
            <c:strRef>
              <c:f>'Distress Table'!$H$6</c:f>
              <c:strCache>
                <c:ptCount val="1"/>
                <c:pt idx="0">
                  <c:v>2H</c:v>
                </c:pt>
              </c:strCache>
            </c:strRef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numRef>
              <c:f>'Distress Table'!$B$7:$B$48</c:f>
              <c:numCache>
                <c:formatCode>0.00%</c:formatCode>
                <c:ptCount val="42"/>
                <c:pt idx="0">
                  <c:v>0</c:v>
                </c:pt>
                <c:pt idx="1">
                  <c:v>1E-4</c:v>
                </c:pt>
                <c:pt idx="2">
                  <c:v>1E-3</c:v>
                </c:pt>
                <c:pt idx="3">
                  <c:v>1.5E-3</c:v>
                </c:pt>
                <c:pt idx="4">
                  <c:v>2E-3</c:v>
                </c:pt>
                <c:pt idx="5">
                  <c:v>2.5000000000000001E-3</c:v>
                </c:pt>
                <c:pt idx="6">
                  <c:v>3.0000000000000001E-3</c:v>
                </c:pt>
                <c:pt idx="7">
                  <c:v>3.5000000000000001E-3</c:v>
                </c:pt>
                <c:pt idx="8">
                  <c:v>4.0000000000000001E-3</c:v>
                </c:pt>
                <c:pt idx="9">
                  <c:v>4.4999999999999997E-3</c:v>
                </c:pt>
                <c:pt idx="10">
                  <c:v>5.0000000000000001E-3</c:v>
                </c:pt>
                <c:pt idx="11" formatCode="0.0%">
                  <c:v>6.0000000000000001E-3</c:v>
                </c:pt>
                <c:pt idx="12" formatCode="0.0%">
                  <c:v>7.0000000000000001E-3</c:v>
                </c:pt>
                <c:pt idx="13" formatCode="0.0%">
                  <c:v>8.0000000000000002E-3</c:v>
                </c:pt>
                <c:pt idx="14" formatCode="0.0%">
                  <c:v>8.9999999999999993E-3</c:v>
                </c:pt>
                <c:pt idx="15" formatCode="0.0%">
                  <c:v>0.01</c:v>
                </c:pt>
                <c:pt idx="16" formatCode="0.0%">
                  <c:v>1.4999999999999999E-2</c:v>
                </c:pt>
                <c:pt idx="17" formatCode="0.0%">
                  <c:v>0.02</c:v>
                </c:pt>
                <c:pt idx="18" formatCode="0.0%">
                  <c:v>2.5000000000000001E-2</c:v>
                </c:pt>
                <c:pt idx="19" formatCode="0.0%">
                  <c:v>0.03</c:v>
                </c:pt>
                <c:pt idx="20" formatCode="0.0%">
                  <c:v>3.5000000000000003E-2</c:v>
                </c:pt>
                <c:pt idx="21" formatCode="0.0%">
                  <c:v>0.04</c:v>
                </c:pt>
                <c:pt idx="22" formatCode="0.0%">
                  <c:v>4.4999999999999998E-2</c:v>
                </c:pt>
                <c:pt idx="23" formatCode="0%">
                  <c:v>0.05</c:v>
                </c:pt>
                <c:pt idx="24" formatCode="0%">
                  <c:v>0.06</c:v>
                </c:pt>
                <c:pt idx="25" formatCode="0%">
                  <c:v>7.0000000000000007E-2</c:v>
                </c:pt>
                <c:pt idx="26" formatCode="0%">
                  <c:v>0.08</c:v>
                </c:pt>
                <c:pt idx="27" formatCode="0%">
                  <c:v>0.09</c:v>
                </c:pt>
                <c:pt idx="28" formatCode="0%">
                  <c:v>0.1</c:v>
                </c:pt>
                <c:pt idx="29" formatCode="0%">
                  <c:v>0.15</c:v>
                </c:pt>
                <c:pt idx="30" formatCode="0%">
                  <c:v>0.2</c:v>
                </c:pt>
                <c:pt idx="31" formatCode="0%">
                  <c:v>0.25</c:v>
                </c:pt>
                <c:pt idx="32" formatCode="0%">
                  <c:v>0.3</c:v>
                </c:pt>
                <c:pt idx="33" formatCode="0%">
                  <c:v>0.35</c:v>
                </c:pt>
                <c:pt idx="34" formatCode="0%">
                  <c:v>0.4</c:v>
                </c:pt>
                <c:pt idx="35" formatCode="0%">
                  <c:v>0.45</c:v>
                </c:pt>
                <c:pt idx="36" formatCode="0%">
                  <c:v>0.5</c:v>
                </c:pt>
                <c:pt idx="37" formatCode="0%">
                  <c:v>0.6</c:v>
                </c:pt>
                <c:pt idx="38" formatCode="0%">
                  <c:v>0.7</c:v>
                </c:pt>
                <c:pt idx="39" formatCode="0%">
                  <c:v>0.8</c:v>
                </c:pt>
                <c:pt idx="40" formatCode="0%">
                  <c:v>0.9</c:v>
                </c:pt>
                <c:pt idx="41" formatCode="0%">
                  <c:v>1</c:v>
                </c:pt>
              </c:numCache>
            </c:numRef>
          </c:cat>
          <c:val>
            <c:numRef>
              <c:f>'Distress Table'!$H$7:$H$48</c:f>
              <c:numCache>
                <c:formatCode>0.00</c:formatCode>
                <c:ptCount val="42"/>
                <c:pt idx="0">
                  <c:v>0</c:v>
                </c:pt>
                <c:pt idx="1">
                  <c:v>0.02</c:v>
                </c:pt>
                <c:pt idx="2">
                  <c:v>0.2</c:v>
                </c:pt>
                <c:pt idx="3">
                  <c:v>0.4</c:v>
                </c:pt>
                <c:pt idx="4">
                  <c:v>0.6</c:v>
                </c:pt>
                <c:pt idx="5">
                  <c:v>1.4</c:v>
                </c:pt>
                <c:pt idx="6">
                  <c:v>1.8</c:v>
                </c:pt>
                <c:pt idx="7">
                  <c:v>2.1</c:v>
                </c:pt>
                <c:pt idx="8">
                  <c:v>2.4</c:v>
                </c:pt>
                <c:pt idx="9">
                  <c:v>2.8</c:v>
                </c:pt>
                <c:pt idx="10">
                  <c:v>3.2</c:v>
                </c:pt>
                <c:pt idx="11">
                  <c:v>3.8</c:v>
                </c:pt>
                <c:pt idx="12">
                  <c:v>4.4000000000000004</c:v>
                </c:pt>
                <c:pt idx="13">
                  <c:v>4.93</c:v>
                </c:pt>
                <c:pt idx="14">
                  <c:v>5.46</c:v>
                </c:pt>
                <c:pt idx="15">
                  <c:v>6</c:v>
                </c:pt>
                <c:pt idx="16">
                  <c:v>8.6</c:v>
                </c:pt>
                <c:pt idx="17">
                  <c:v>10.6</c:v>
                </c:pt>
                <c:pt idx="18">
                  <c:v>12.4</c:v>
                </c:pt>
                <c:pt idx="19">
                  <c:v>14</c:v>
                </c:pt>
                <c:pt idx="20">
                  <c:v>15.5</c:v>
                </c:pt>
                <c:pt idx="21">
                  <c:v>17</c:v>
                </c:pt>
                <c:pt idx="22">
                  <c:v>18.2</c:v>
                </c:pt>
                <c:pt idx="23">
                  <c:v>19.399999999999999</c:v>
                </c:pt>
                <c:pt idx="24">
                  <c:v>21.4</c:v>
                </c:pt>
                <c:pt idx="25">
                  <c:v>23.4</c:v>
                </c:pt>
                <c:pt idx="26">
                  <c:v>25.2</c:v>
                </c:pt>
                <c:pt idx="27">
                  <c:v>27</c:v>
                </c:pt>
                <c:pt idx="28">
                  <c:v>28.8</c:v>
                </c:pt>
                <c:pt idx="29">
                  <c:v>36</c:v>
                </c:pt>
                <c:pt idx="30">
                  <c:v>41.6</c:v>
                </c:pt>
                <c:pt idx="31">
                  <c:v>45.6</c:v>
                </c:pt>
                <c:pt idx="32">
                  <c:v>48.8</c:v>
                </c:pt>
                <c:pt idx="33">
                  <c:v>51.4</c:v>
                </c:pt>
                <c:pt idx="34">
                  <c:v>54</c:v>
                </c:pt>
                <c:pt idx="35">
                  <c:v>56.2</c:v>
                </c:pt>
                <c:pt idx="36">
                  <c:v>58.4</c:v>
                </c:pt>
                <c:pt idx="37">
                  <c:v>61.5</c:v>
                </c:pt>
                <c:pt idx="38">
                  <c:v>64.599999999999994</c:v>
                </c:pt>
                <c:pt idx="39">
                  <c:v>66.930000000000007</c:v>
                </c:pt>
                <c:pt idx="40">
                  <c:v>69.260000000000005</c:v>
                </c:pt>
                <c:pt idx="41">
                  <c:v>71.599999999999994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674432"/>
        <c:axId val="106684800"/>
      </c:lineChart>
      <c:catAx>
        <c:axId val="106674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'% of failure</a:t>
                </a:r>
              </a:p>
            </c:rich>
          </c:tx>
          <c:layout>
            <c:manualLayout>
              <c:xMode val="edge"/>
              <c:yMode val="edge"/>
              <c:x val="0.44313736096846301"/>
              <c:y val="0.92254619768191037"/>
            </c:manualLayout>
          </c:layout>
          <c:overlay val="0"/>
          <c:spPr>
            <a:noFill/>
            <a:ln w="25400">
              <a:noFill/>
            </a:ln>
          </c:spPr>
        </c:title>
        <c:numFmt formatCode="0.00%" sourceLinked="1"/>
        <c:majorTickMark val="out"/>
        <c:minorTickMark val="none"/>
        <c:tickLblPos val="nextTo"/>
        <c:spPr>
          <a:ln w="3175">
            <a:solidFill>
              <a:srgbClr val="993366"/>
            </a:solidFill>
            <a:prstDash val="solid"/>
          </a:ln>
        </c:spPr>
        <c:txPr>
          <a:bodyPr rot="-270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68480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066848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Deduct Points</a:t>
                </a:r>
              </a:p>
            </c:rich>
          </c:tx>
          <c:layout>
            <c:manualLayout>
              <c:xMode val="edge"/>
              <c:yMode val="edge"/>
              <c:x val="2.0588240221986118E-2"/>
              <c:y val="0.4135551920643045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6744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000021541825026"/>
          <c:y val="0.43153585258883964"/>
          <c:w val="8.9215707628606478E-2"/>
          <c:h val="0.16735845565144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5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Distress Deduct Points </a:t>
            </a:r>
            <a:r>
              <a:rPr lang="en-US" sz="1600" b="1" i="0" u="none" strike="noStrike" baseline="0">
                <a:solidFill>
                  <a:srgbClr val="008080"/>
                </a:solidFill>
                <a:latin typeface="Arial"/>
                <a:cs typeface="Arial"/>
              </a:rPr>
              <a:t>-</a:t>
            </a:r>
            <a:r>
              <a:rPr lang="en-US" sz="1600" b="1" i="0" u="none" strike="noStrike" baseline="0">
                <a:solidFill>
                  <a:srgbClr val="008000"/>
                </a:solidFill>
                <a:latin typeface="Arial"/>
                <a:cs typeface="Arial"/>
              </a:rPr>
              <a:t> 3 Distortions</a:t>
            </a:r>
          </a:p>
        </c:rich>
      </c:tx>
      <c:layout>
        <c:manualLayout>
          <c:xMode val="edge"/>
          <c:yMode val="edge"/>
          <c:x val="0.25392162940449542"/>
          <c:y val="2.90859020819265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039239152314842E-2"/>
          <c:y val="0.16620515475386577"/>
          <c:w val="0.81470607735573619"/>
          <c:h val="0.68559626335969626"/>
        </c:manualLayout>
      </c:layout>
      <c:lineChart>
        <c:grouping val="standard"/>
        <c:varyColors val="0"/>
        <c:ser>
          <c:idx val="6"/>
          <c:order val="0"/>
          <c:tx>
            <c:strRef>
              <c:f>'Distress Table'!$I$6</c:f>
              <c:strCache>
                <c:ptCount val="1"/>
                <c:pt idx="0">
                  <c:v>3L</c:v>
                </c:pt>
              </c:strCache>
            </c:strRef>
          </c:tx>
          <c:spPr>
            <a:ln w="38100">
              <a:solidFill>
                <a:srgbClr val="008080"/>
              </a:solidFill>
              <a:prstDash val="solid"/>
            </a:ln>
          </c:spPr>
          <c:marker>
            <c:symbol val="none"/>
          </c:marker>
          <c:cat>
            <c:numRef>
              <c:f>'Distress Table'!$B$7:$B$48</c:f>
              <c:numCache>
                <c:formatCode>0.00%</c:formatCode>
                <c:ptCount val="42"/>
                <c:pt idx="0">
                  <c:v>0</c:v>
                </c:pt>
                <c:pt idx="1">
                  <c:v>1E-4</c:v>
                </c:pt>
                <c:pt idx="2">
                  <c:v>1E-3</c:v>
                </c:pt>
                <c:pt idx="3">
                  <c:v>1.5E-3</c:v>
                </c:pt>
                <c:pt idx="4">
                  <c:v>2E-3</c:v>
                </c:pt>
                <c:pt idx="5">
                  <c:v>2.5000000000000001E-3</c:v>
                </c:pt>
                <c:pt idx="6">
                  <c:v>3.0000000000000001E-3</c:v>
                </c:pt>
                <c:pt idx="7">
                  <c:v>3.5000000000000001E-3</c:v>
                </c:pt>
                <c:pt idx="8">
                  <c:v>4.0000000000000001E-3</c:v>
                </c:pt>
                <c:pt idx="9">
                  <c:v>4.4999999999999997E-3</c:v>
                </c:pt>
                <c:pt idx="10">
                  <c:v>5.0000000000000001E-3</c:v>
                </c:pt>
                <c:pt idx="11" formatCode="0.0%">
                  <c:v>6.0000000000000001E-3</c:v>
                </c:pt>
                <c:pt idx="12" formatCode="0.0%">
                  <c:v>7.0000000000000001E-3</c:v>
                </c:pt>
                <c:pt idx="13" formatCode="0.0%">
                  <c:v>8.0000000000000002E-3</c:v>
                </c:pt>
                <c:pt idx="14" formatCode="0.0%">
                  <c:v>8.9999999999999993E-3</c:v>
                </c:pt>
                <c:pt idx="15" formatCode="0.0%">
                  <c:v>0.01</c:v>
                </c:pt>
                <c:pt idx="16" formatCode="0.0%">
                  <c:v>1.4999999999999999E-2</c:v>
                </c:pt>
                <c:pt idx="17" formatCode="0.0%">
                  <c:v>0.02</c:v>
                </c:pt>
                <c:pt idx="18" formatCode="0.0%">
                  <c:v>2.5000000000000001E-2</c:v>
                </c:pt>
                <c:pt idx="19" formatCode="0.0%">
                  <c:v>0.03</c:v>
                </c:pt>
                <c:pt idx="20" formatCode="0.0%">
                  <c:v>3.5000000000000003E-2</c:v>
                </c:pt>
                <c:pt idx="21" formatCode="0.0%">
                  <c:v>0.04</c:v>
                </c:pt>
                <c:pt idx="22" formatCode="0.0%">
                  <c:v>4.4999999999999998E-2</c:v>
                </c:pt>
                <c:pt idx="23" formatCode="0%">
                  <c:v>0.05</c:v>
                </c:pt>
                <c:pt idx="24" formatCode="0%">
                  <c:v>0.06</c:v>
                </c:pt>
                <c:pt idx="25" formatCode="0%">
                  <c:v>7.0000000000000007E-2</c:v>
                </c:pt>
                <c:pt idx="26" formatCode="0%">
                  <c:v>0.08</c:v>
                </c:pt>
                <c:pt idx="27" formatCode="0%">
                  <c:v>0.09</c:v>
                </c:pt>
                <c:pt idx="28" formatCode="0%">
                  <c:v>0.1</c:v>
                </c:pt>
                <c:pt idx="29" formatCode="0%">
                  <c:v>0.15</c:v>
                </c:pt>
                <c:pt idx="30" formatCode="0%">
                  <c:v>0.2</c:v>
                </c:pt>
                <c:pt idx="31" formatCode="0%">
                  <c:v>0.25</c:v>
                </c:pt>
                <c:pt idx="32" formatCode="0%">
                  <c:v>0.3</c:v>
                </c:pt>
                <c:pt idx="33" formatCode="0%">
                  <c:v>0.35</c:v>
                </c:pt>
                <c:pt idx="34" formatCode="0%">
                  <c:v>0.4</c:v>
                </c:pt>
                <c:pt idx="35" formatCode="0%">
                  <c:v>0.45</c:v>
                </c:pt>
                <c:pt idx="36" formatCode="0%">
                  <c:v>0.5</c:v>
                </c:pt>
                <c:pt idx="37" formatCode="0%">
                  <c:v>0.6</c:v>
                </c:pt>
                <c:pt idx="38" formatCode="0%">
                  <c:v>0.7</c:v>
                </c:pt>
                <c:pt idx="39" formatCode="0%">
                  <c:v>0.8</c:v>
                </c:pt>
                <c:pt idx="40" formatCode="0%">
                  <c:v>0.9</c:v>
                </c:pt>
                <c:pt idx="41" formatCode="0%">
                  <c:v>1</c:v>
                </c:pt>
              </c:numCache>
            </c:numRef>
          </c:cat>
          <c:val>
            <c:numRef>
              <c:f>'Distress Table'!$I$7:$I$48</c:f>
              <c:numCache>
                <c:formatCode>0.00</c:formatCode>
                <c:ptCount val="42"/>
                <c:pt idx="0">
                  <c:v>0</c:v>
                </c:pt>
                <c:pt idx="1">
                  <c:v>0.06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1.2</c:v>
                </c:pt>
                <c:pt idx="12">
                  <c:v>1.4</c:v>
                </c:pt>
                <c:pt idx="13">
                  <c:v>1.6</c:v>
                </c:pt>
                <c:pt idx="14">
                  <c:v>1.8</c:v>
                </c:pt>
                <c:pt idx="15">
                  <c:v>2</c:v>
                </c:pt>
                <c:pt idx="16">
                  <c:v>2.6</c:v>
                </c:pt>
                <c:pt idx="17">
                  <c:v>3.8</c:v>
                </c:pt>
                <c:pt idx="18">
                  <c:v>4.4000000000000004</c:v>
                </c:pt>
                <c:pt idx="19">
                  <c:v>5.4</c:v>
                </c:pt>
                <c:pt idx="20">
                  <c:v>6</c:v>
                </c:pt>
                <c:pt idx="21">
                  <c:v>6.6</c:v>
                </c:pt>
                <c:pt idx="22">
                  <c:v>7.3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16.600000000000001</c:v>
                </c:pt>
                <c:pt idx="30">
                  <c:v>20</c:v>
                </c:pt>
                <c:pt idx="31">
                  <c:v>22.4</c:v>
                </c:pt>
                <c:pt idx="32">
                  <c:v>24.4</c:v>
                </c:pt>
                <c:pt idx="33">
                  <c:v>26.2</c:v>
                </c:pt>
                <c:pt idx="34">
                  <c:v>28</c:v>
                </c:pt>
                <c:pt idx="35">
                  <c:v>29.3</c:v>
                </c:pt>
                <c:pt idx="36">
                  <c:v>30.6</c:v>
                </c:pt>
                <c:pt idx="37">
                  <c:v>32.799999999999997</c:v>
                </c:pt>
                <c:pt idx="38">
                  <c:v>35</c:v>
                </c:pt>
                <c:pt idx="39">
                  <c:v>36.46</c:v>
                </c:pt>
                <c:pt idx="40">
                  <c:v>37.93</c:v>
                </c:pt>
                <c:pt idx="41">
                  <c:v>39.4</c:v>
                </c:pt>
              </c:numCache>
            </c:numRef>
          </c:val>
          <c:smooth val="0"/>
        </c:ser>
        <c:ser>
          <c:idx val="7"/>
          <c:order val="1"/>
          <c:tx>
            <c:strRef>
              <c:f>'Distress Table'!$J$6</c:f>
              <c:strCache>
                <c:ptCount val="1"/>
                <c:pt idx="0">
                  <c:v>3M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'Distress Table'!$B$7:$B$48</c:f>
              <c:numCache>
                <c:formatCode>0.00%</c:formatCode>
                <c:ptCount val="42"/>
                <c:pt idx="0">
                  <c:v>0</c:v>
                </c:pt>
                <c:pt idx="1">
                  <c:v>1E-4</c:v>
                </c:pt>
                <c:pt idx="2">
                  <c:v>1E-3</c:v>
                </c:pt>
                <c:pt idx="3">
                  <c:v>1.5E-3</c:v>
                </c:pt>
                <c:pt idx="4">
                  <c:v>2E-3</c:v>
                </c:pt>
                <c:pt idx="5">
                  <c:v>2.5000000000000001E-3</c:v>
                </c:pt>
                <c:pt idx="6">
                  <c:v>3.0000000000000001E-3</c:v>
                </c:pt>
                <c:pt idx="7">
                  <c:v>3.5000000000000001E-3</c:v>
                </c:pt>
                <c:pt idx="8">
                  <c:v>4.0000000000000001E-3</c:v>
                </c:pt>
                <c:pt idx="9">
                  <c:v>4.4999999999999997E-3</c:v>
                </c:pt>
                <c:pt idx="10">
                  <c:v>5.0000000000000001E-3</c:v>
                </c:pt>
                <c:pt idx="11" formatCode="0.0%">
                  <c:v>6.0000000000000001E-3</c:v>
                </c:pt>
                <c:pt idx="12" formatCode="0.0%">
                  <c:v>7.0000000000000001E-3</c:v>
                </c:pt>
                <c:pt idx="13" formatCode="0.0%">
                  <c:v>8.0000000000000002E-3</c:v>
                </c:pt>
                <c:pt idx="14" formatCode="0.0%">
                  <c:v>8.9999999999999993E-3</c:v>
                </c:pt>
                <c:pt idx="15" formatCode="0.0%">
                  <c:v>0.01</c:v>
                </c:pt>
                <c:pt idx="16" formatCode="0.0%">
                  <c:v>1.4999999999999999E-2</c:v>
                </c:pt>
                <c:pt idx="17" formatCode="0.0%">
                  <c:v>0.02</c:v>
                </c:pt>
                <c:pt idx="18" formatCode="0.0%">
                  <c:v>2.5000000000000001E-2</c:v>
                </c:pt>
                <c:pt idx="19" formatCode="0.0%">
                  <c:v>0.03</c:v>
                </c:pt>
                <c:pt idx="20" formatCode="0.0%">
                  <c:v>3.5000000000000003E-2</c:v>
                </c:pt>
                <c:pt idx="21" formatCode="0.0%">
                  <c:v>0.04</c:v>
                </c:pt>
                <c:pt idx="22" formatCode="0.0%">
                  <c:v>4.4999999999999998E-2</c:v>
                </c:pt>
                <c:pt idx="23" formatCode="0%">
                  <c:v>0.05</c:v>
                </c:pt>
                <c:pt idx="24" formatCode="0%">
                  <c:v>0.06</c:v>
                </c:pt>
                <c:pt idx="25" formatCode="0%">
                  <c:v>7.0000000000000007E-2</c:v>
                </c:pt>
                <c:pt idx="26" formatCode="0%">
                  <c:v>0.08</c:v>
                </c:pt>
                <c:pt idx="27" formatCode="0%">
                  <c:v>0.09</c:v>
                </c:pt>
                <c:pt idx="28" formatCode="0%">
                  <c:v>0.1</c:v>
                </c:pt>
                <c:pt idx="29" formatCode="0%">
                  <c:v>0.15</c:v>
                </c:pt>
                <c:pt idx="30" formatCode="0%">
                  <c:v>0.2</c:v>
                </c:pt>
                <c:pt idx="31" formatCode="0%">
                  <c:v>0.25</c:v>
                </c:pt>
                <c:pt idx="32" formatCode="0%">
                  <c:v>0.3</c:v>
                </c:pt>
                <c:pt idx="33" formatCode="0%">
                  <c:v>0.35</c:v>
                </c:pt>
                <c:pt idx="34" formatCode="0%">
                  <c:v>0.4</c:v>
                </c:pt>
                <c:pt idx="35" formatCode="0%">
                  <c:v>0.45</c:v>
                </c:pt>
                <c:pt idx="36" formatCode="0%">
                  <c:v>0.5</c:v>
                </c:pt>
                <c:pt idx="37" formatCode="0%">
                  <c:v>0.6</c:v>
                </c:pt>
                <c:pt idx="38" formatCode="0%">
                  <c:v>0.7</c:v>
                </c:pt>
                <c:pt idx="39" formatCode="0%">
                  <c:v>0.8</c:v>
                </c:pt>
                <c:pt idx="40" formatCode="0%">
                  <c:v>0.9</c:v>
                </c:pt>
                <c:pt idx="41" formatCode="0%">
                  <c:v>1</c:v>
                </c:pt>
              </c:numCache>
            </c:numRef>
          </c:cat>
          <c:val>
            <c:numRef>
              <c:f>'Distress Table'!$J$7:$J$48</c:f>
              <c:numCache>
                <c:formatCode>0.00</c:formatCode>
                <c:ptCount val="42"/>
                <c:pt idx="0">
                  <c:v>0</c:v>
                </c:pt>
                <c:pt idx="1">
                  <c:v>0.5</c:v>
                </c:pt>
                <c:pt idx="2">
                  <c:v>5</c:v>
                </c:pt>
                <c:pt idx="3">
                  <c:v>5.6</c:v>
                </c:pt>
                <c:pt idx="4">
                  <c:v>6.4</c:v>
                </c:pt>
                <c:pt idx="5">
                  <c:v>7.4</c:v>
                </c:pt>
                <c:pt idx="6">
                  <c:v>8</c:v>
                </c:pt>
                <c:pt idx="7">
                  <c:v>8.6999999999999993</c:v>
                </c:pt>
                <c:pt idx="8">
                  <c:v>9.4</c:v>
                </c:pt>
                <c:pt idx="9">
                  <c:v>9.9</c:v>
                </c:pt>
                <c:pt idx="10">
                  <c:v>10.4</c:v>
                </c:pt>
                <c:pt idx="11">
                  <c:v>11.4</c:v>
                </c:pt>
                <c:pt idx="12">
                  <c:v>12.4</c:v>
                </c:pt>
                <c:pt idx="13">
                  <c:v>13.26</c:v>
                </c:pt>
                <c:pt idx="14">
                  <c:v>14.13</c:v>
                </c:pt>
                <c:pt idx="15">
                  <c:v>15</c:v>
                </c:pt>
                <c:pt idx="16">
                  <c:v>18.600000000000001</c:v>
                </c:pt>
                <c:pt idx="17">
                  <c:v>21.6</c:v>
                </c:pt>
                <c:pt idx="18">
                  <c:v>23.7</c:v>
                </c:pt>
                <c:pt idx="19">
                  <c:v>26</c:v>
                </c:pt>
                <c:pt idx="20">
                  <c:v>27.5</c:v>
                </c:pt>
                <c:pt idx="21">
                  <c:v>29</c:v>
                </c:pt>
                <c:pt idx="22">
                  <c:v>30.3</c:v>
                </c:pt>
                <c:pt idx="23">
                  <c:v>31.6</c:v>
                </c:pt>
                <c:pt idx="24">
                  <c:v>33.700000000000003</c:v>
                </c:pt>
                <c:pt idx="25">
                  <c:v>35.799999999999997</c:v>
                </c:pt>
                <c:pt idx="26">
                  <c:v>37.200000000000003</c:v>
                </c:pt>
                <c:pt idx="27">
                  <c:v>38.6</c:v>
                </c:pt>
                <c:pt idx="28">
                  <c:v>40</c:v>
                </c:pt>
                <c:pt idx="29">
                  <c:v>45</c:v>
                </c:pt>
                <c:pt idx="30">
                  <c:v>48.8</c:v>
                </c:pt>
                <c:pt idx="31">
                  <c:v>51.7</c:v>
                </c:pt>
                <c:pt idx="32">
                  <c:v>54.4</c:v>
                </c:pt>
                <c:pt idx="33">
                  <c:v>56.5</c:v>
                </c:pt>
                <c:pt idx="34">
                  <c:v>58.6</c:v>
                </c:pt>
                <c:pt idx="35">
                  <c:v>60.3</c:v>
                </c:pt>
                <c:pt idx="36">
                  <c:v>62</c:v>
                </c:pt>
                <c:pt idx="37">
                  <c:v>64.599999999999994</c:v>
                </c:pt>
                <c:pt idx="38">
                  <c:v>67.2</c:v>
                </c:pt>
                <c:pt idx="39">
                  <c:v>69.459999999999994</c:v>
                </c:pt>
                <c:pt idx="40">
                  <c:v>71.73</c:v>
                </c:pt>
                <c:pt idx="41">
                  <c:v>74</c:v>
                </c:pt>
              </c:numCache>
            </c:numRef>
          </c:val>
          <c:smooth val="0"/>
        </c:ser>
        <c:ser>
          <c:idx val="8"/>
          <c:order val="2"/>
          <c:tx>
            <c:strRef>
              <c:f>'Distress Table'!$K$6</c:f>
              <c:strCache>
                <c:ptCount val="1"/>
                <c:pt idx="0">
                  <c:v>3H</c:v>
                </c:pt>
              </c:strCache>
            </c:strRef>
          </c:tx>
          <c:spPr>
            <a:ln w="38100">
              <a:solidFill>
                <a:srgbClr val="00CCFF"/>
              </a:solidFill>
              <a:prstDash val="solid"/>
            </a:ln>
          </c:spPr>
          <c:marker>
            <c:symbol val="none"/>
          </c:marker>
          <c:cat>
            <c:numRef>
              <c:f>'Distress Table'!$B$7:$B$48</c:f>
              <c:numCache>
                <c:formatCode>0.00%</c:formatCode>
                <c:ptCount val="42"/>
                <c:pt idx="0">
                  <c:v>0</c:v>
                </c:pt>
                <c:pt idx="1">
                  <c:v>1E-4</c:v>
                </c:pt>
                <c:pt idx="2">
                  <c:v>1E-3</c:v>
                </c:pt>
                <c:pt idx="3">
                  <c:v>1.5E-3</c:v>
                </c:pt>
                <c:pt idx="4">
                  <c:v>2E-3</c:v>
                </c:pt>
                <c:pt idx="5">
                  <c:v>2.5000000000000001E-3</c:v>
                </c:pt>
                <c:pt idx="6">
                  <c:v>3.0000000000000001E-3</c:v>
                </c:pt>
                <c:pt idx="7">
                  <c:v>3.5000000000000001E-3</c:v>
                </c:pt>
                <c:pt idx="8">
                  <c:v>4.0000000000000001E-3</c:v>
                </c:pt>
                <c:pt idx="9">
                  <c:v>4.4999999999999997E-3</c:v>
                </c:pt>
                <c:pt idx="10">
                  <c:v>5.0000000000000001E-3</c:v>
                </c:pt>
                <c:pt idx="11" formatCode="0.0%">
                  <c:v>6.0000000000000001E-3</c:v>
                </c:pt>
                <c:pt idx="12" formatCode="0.0%">
                  <c:v>7.0000000000000001E-3</c:v>
                </c:pt>
                <c:pt idx="13" formatCode="0.0%">
                  <c:v>8.0000000000000002E-3</c:v>
                </c:pt>
                <c:pt idx="14" formatCode="0.0%">
                  <c:v>8.9999999999999993E-3</c:v>
                </c:pt>
                <c:pt idx="15" formatCode="0.0%">
                  <c:v>0.01</c:v>
                </c:pt>
                <c:pt idx="16" formatCode="0.0%">
                  <c:v>1.4999999999999999E-2</c:v>
                </c:pt>
                <c:pt idx="17" formatCode="0.0%">
                  <c:v>0.02</c:v>
                </c:pt>
                <c:pt idx="18" formatCode="0.0%">
                  <c:v>2.5000000000000001E-2</c:v>
                </c:pt>
                <c:pt idx="19" formatCode="0.0%">
                  <c:v>0.03</c:v>
                </c:pt>
                <c:pt idx="20" formatCode="0.0%">
                  <c:v>3.5000000000000003E-2</c:v>
                </c:pt>
                <c:pt idx="21" formatCode="0.0%">
                  <c:v>0.04</c:v>
                </c:pt>
                <c:pt idx="22" formatCode="0.0%">
                  <c:v>4.4999999999999998E-2</c:v>
                </c:pt>
                <c:pt idx="23" formatCode="0%">
                  <c:v>0.05</c:v>
                </c:pt>
                <c:pt idx="24" formatCode="0%">
                  <c:v>0.06</c:v>
                </c:pt>
                <c:pt idx="25" formatCode="0%">
                  <c:v>7.0000000000000007E-2</c:v>
                </c:pt>
                <c:pt idx="26" formatCode="0%">
                  <c:v>0.08</c:v>
                </c:pt>
                <c:pt idx="27" formatCode="0%">
                  <c:v>0.09</c:v>
                </c:pt>
                <c:pt idx="28" formatCode="0%">
                  <c:v>0.1</c:v>
                </c:pt>
                <c:pt idx="29" formatCode="0%">
                  <c:v>0.15</c:v>
                </c:pt>
                <c:pt idx="30" formatCode="0%">
                  <c:v>0.2</c:v>
                </c:pt>
                <c:pt idx="31" formatCode="0%">
                  <c:v>0.25</c:v>
                </c:pt>
                <c:pt idx="32" formatCode="0%">
                  <c:v>0.3</c:v>
                </c:pt>
                <c:pt idx="33" formatCode="0%">
                  <c:v>0.35</c:v>
                </c:pt>
                <c:pt idx="34" formatCode="0%">
                  <c:v>0.4</c:v>
                </c:pt>
                <c:pt idx="35" formatCode="0%">
                  <c:v>0.45</c:v>
                </c:pt>
                <c:pt idx="36" formatCode="0%">
                  <c:v>0.5</c:v>
                </c:pt>
                <c:pt idx="37" formatCode="0%">
                  <c:v>0.6</c:v>
                </c:pt>
                <c:pt idx="38" formatCode="0%">
                  <c:v>0.7</c:v>
                </c:pt>
                <c:pt idx="39" formatCode="0%">
                  <c:v>0.8</c:v>
                </c:pt>
                <c:pt idx="40" formatCode="0%">
                  <c:v>0.9</c:v>
                </c:pt>
                <c:pt idx="41" formatCode="0%">
                  <c:v>1</c:v>
                </c:pt>
              </c:numCache>
            </c:numRef>
          </c:cat>
          <c:val>
            <c:numRef>
              <c:f>'Distress Table'!$K$7:$K$48</c:f>
              <c:numCache>
                <c:formatCode>0.00</c:formatCode>
                <c:ptCount val="42"/>
                <c:pt idx="0">
                  <c:v>0</c:v>
                </c:pt>
                <c:pt idx="1">
                  <c:v>1</c:v>
                </c:pt>
                <c:pt idx="2">
                  <c:v>10</c:v>
                </c:pt>
                <c:pt idx="3">
                  <c:v>14.4</c:v>
                </c:pt>
                <c:pt idx="4">
                  <c:v>17.600000000000001</c:v>
                </c:pt>
                <c:pt idx="5">
                  <c:v>20</c:v>
                </c:pt>
                <c:pt idx="6">
                  <c:v>22</c:v>
                </c:pt>
                <c:pt idx="7">
                  <c:v>23.5</c:v>
                </c:pt>
                <c:pt idx="8">
                  <c:v>25</c:v>
                </c:pt>
                <c:pt idx="9">
                  <c:v>26.2</c:v>
                </c:pt>
                <c:pt idx="10">
                  <c:v>27.4</c:v>
                </c:pt>
                <c:pt idx="11">
                  <c:v>29.1</c:v>
                </c:pt>
                <c:pt idx="12">
                  <c:v>30.8</c:v>
                </c:pt>
                <c:pt idx="13">
                  <c:v>31.86</c:v>
                </c:pt>
                <c:pt idx="14">
                  <c:v>32.93</c:v>
                </c:pt>
                <c:pt idx="15">
                  <c:v>34</c:v>
                </c:pt>
                <c:pt idx="16">
                  <c:v>38</c:v>
                </c:pt>
                <c:pt idx="17">
                  <c:v>41</c:v>
                </c:pt>
                <c:pt idx="18">
                  <c:v>43.6</c:v>
                </c:pt>
                <c:pt idx="19">
                  <c:v>45.3</c:v>
                </c:pt>
                <c:pt idx="20">
                  <c:v>46.95</c:v>
                </c:pt>
                <c:pt idx="21">
                  <c:v>48.6</c:v>
                </c:pt>
                <c:pt idx="22">
                  <c:v>50</c:v>
                </c:pt>
                <c:pt idx="23">
                  <c:v>51.4</c:v>
                </c:pt>
                <c:pt idx="24">
                  <c:v>53.55</c:v>
                </c:pt>
                <c:pt idx="25">
                  <c:v>55.7</c:v>
                </c:pt>
                <c:pt idx="26">
                  <c:v>57.6</c:v>
                </c:pt>
                <c:pt idx="27">
                  <c:v>59.5</c:v>
                </c:pt>
                <c:pt idx="28">
                  <c:v>61.4</c:v>
                </c:pt>
                <c:pt idx="29">
                  <c:v>67</c:v>
                </c:pt>
                <c:pt idx="30">
                  <c:v>71.599999999999994</c:v>
                </c:pt>
                <c:pt idx="31">
                  <c:v>74.599999999999994</c:v>
                </c:pt>
                <c:pt idx="32">
                  <c:v>77</c:v>
                </c:pt>
                <c:pt idx="33">
                  <c:v>79.3</c:v>
                </c:pt>
                <c:pt idx="34">
                  <c:v>81.599999999999994</c:v>
                </c:pt>
                <c:pt idx="35">
                  <c:v>83.1</c:v>
                </c:pt>
                <c:pt idx="36">
                  <c:v>84.6</c:v>
                </c:pt>
                <c:pt idx="37">
                  <c:v>87.05</c:v>
                </c:pt>
                <c:pt idx="38">
                  <c:v>89.5</c:v>
                </c:pt>
                <c:pt idx="39">
                  <c:v>91.13</c:v>
                </c:pt>
                <c:pt idx="40">
                  <c:v>92.76</c:v>
                </c:pt>
                <c:pt idx="41">
                  <c:v>94.4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353792"/>
        <c:axId val="108368256"/>
      </c:lineChart>
      <c:catAx>
        <c:axId val="108353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'% of failure</a:t>
                </a:r>
              </a:p>
            </c:rich>
          </c:tx>
          <c:layout>
            <c:manualLayout>
              <c:xMode val="edge"/>
              <c:yMode val="edge"/>
              <c:x val="0.44705893053455559"/>
              <c:y val="0.9224386088839549"/>
            </c:manualLayout>
          </c:layout>
          <c:overlay val="0"/>
          <c:spPr>
            <a:noFill/>
            <a:ln w="25400">
              <a:noFill/>
            </a:ln>
          </c:spPr>
        </c:title>
        <c:numFmt formatCode="0.00%" sourceLinked="1"/>
        <c:majorTickMark val="out"/>
        <c:minorTickMark val="none"/>
        <c:tickLblPos val="nextTo"/>
        <c:spPr>
          <a:ln w="3175">
            <a:solidFill>
              <a:srgbClr val="993366"/>
            </a:solidFill>
            <a:prstDash val="solid"/>
          </a:ln>
        </c:spPr>
        <c:txPr>
          <a:bodyPr rot="-270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36825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083682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Deduct Points</a:t>
                </a:r>
              </a:p>
            </c:rich>
          </c:tx>
          <c:layout>
            <c:manualLayout>
              <c:xMode val="edge"/>
              <c:yMode val="edge"/>
              <c:x val="2.0588240221986118E-2"/>
              <c:y val="0.4127428009720999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3537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901982302672701"/>
          <c:y val="0.43074835940376871"/>
          <c:w val="8.9215707628606478E-2"/>
          <c:h val="0.1675901977101479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5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Distress Deduct Points </a:t>
            </a:r>
            <a:r>
              <a:rPr lang="en-US" sz="1600" b="1" i="0" u="none" strike="noStrike" baseline="0">
                <a:solidFill>
                  <a:srgbClr val="008080"/>
                </a:solidFill>
                <a:latin typeface="Arial"/>
                <a:cs typeface="Arial"/>
              </a:rPr>
              <a:t>-</a:t>
            </a:r>
            <a:r>
              <a:rPr lang="en-US" sz="1600" b="1" i="0" u="none" strike="noStrike" baseline="0">
                <a:solidFill>
                  <a:srgbClr val="008000"/>
                </a:solidFill>
                <a:latin typeface="Arial"/>
                <a:cs typeface="Arial"/>
              </a:rPr>
              <a:t> 4 Longitude / Transverse </a:t>
            </a:r>
          </a:p>
        </c:rich>
      </c:tx>
      <c:layout>
        <c:manualLayout>
          <c:xMode val="edge"/>
          <c:yMode val="edge"/>
          <c:x val="0.17549023808264355"/>
          <c:y val="2.90859020819265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039239152314842E-2"/>
          <c:y val="0.16620515475386577"/>
          <c:w val="0.81470607735573619"/>
          <c:h val="0.68559626335969626"/>
        </c:manualLayout>
      </c:layout>
      <c:lineChart>
        <c:grouping val="standard"/>
        <c:varyColors val="0"/>
        <c:ser>
          <c:idx val="9"/>
          <c:order val="0"/>
          <c:tx>
            <c:strRef>
              <c:f>'Distress Table'!$L$6</c:f>
              <c:strCache>
                <c:ptCount val="1"/>
                <c:pt idx="0">
                  <c:v>4L</c:v>
                </c:pt>
              </c:strCache>
            </c:strRef>
          </c:tx>
          <c:spPr>
            <a:ln w="38100">
              <a:solidFill>
                <a:srgbClr val="CCFFFF"/>
              </a:solidFill>
              <a:prstDash val="solid"/>
            </a:ln>
          </c:spPr>
          <c:marker>
            <c:symbol val="none"/>
          </c:marker>
          <c:cat>
            <c:numRef>
              <c:f>'Distress Table'!$B$7:$B$48</c:f>
              <c:numCache>
                <c:formatCode>0.00%</c:formatCode>
                <c:ptCount val="42"/>
                <c:pt idx="0">
                  <c:v>0</c:v>
                </c:pt>
                <c:pt idx="1">
                  <c:v>1E-4</c:v>
                </c:pt>
                <c:pt idx="2">
                  <c:v>1E-3</c:v>
                </c:pt>
                <c:pt idx="3">
                  <c:v>1.5E-3</c:v>
                </c:pt>
                <c:pt idx="4">
                  <c:v>2E-3</c:v>
                </c:pt>
                <c:pt idx="5">
                  <c:v>2.5000000000000001E-3</c:v>
                </c:pt>
                <c:pt idx="6">
                  <c:v>3.0000000000000001E-3</c:v>
                </c:pt>
                <c:pt idx="7">
                  <c:v>3.5000000000000001E-3</c:v>
                </c:pt>
                <c:pt idx="8">
                  <c:v>4.0000000000000001E-3</c:v>
                </c:pt>
                <c:pt idx="9">
                  <c:v>4.4999999999999997E-3</c:v>
                </c:pt>
                <c:pt idx="10">
                  <c:v>5.0000000000000001E-3</c:v>
                </c:pt>
                <c:pt idx="11" formatCode="0.0%">
                  <c:v>6.0000000000000001E-3</c:v>
                </c:pt>
                <c:pt idx="12" formatCode="0.0%">
                  <c:v>7.0000000000000001E-3</c:v>
                </c:pt>
                <c:pt idx="13" formatCode="0.0%">
                  <c:v>8.0000000000000002E-3</c:v>
                </c:pt>
                <c:pt idx="14" formatCode="0.0%">
                  <c:v>8.9999999999999993E-3</c:v>
                </c:pt>
                <c:pt idx="15" formatCode="0.0%">
                  <c:v>0.01</c:v>
                </c:pt>
                <c:pt idx="16" formatCode="0.0%">
                  <c:v>1.4999999999999999E-2</c:v>
                </c:pt>
                <c:pt idx="17" formatCode="0.0%">
                  <c:v>0.02</c:v>
                </c:pt>
                <c:pt idx="18" formatCode="0.0%">
                  <c:v>2.5000000000000001E-2</c:v>
                </c:pt>
                <c:pt idx="19" formatCode="0.0%">
                  <c:v>0.03</c:v>
                </c:pt>
                <c:pt idx="20" formatCode="0.0%">
                  <c:v>3.5000000000000003E-2</c:v>
                </c:pt>
                <c:pt idx="21" formatCode="0.0%">
                  <c:v>0.04</c:v>
                </c:pt>
                <c:pt idx="22" formatCode="0.0%">
                  <c:v>4.4999999999999998E-2</c:v>
                </c:pt>
                <c:pt idx="23" formatCode="0%">
                  <c:v>0.05</c:v>
                </c:pt>
                <c:pt idx="24" formatCode="0%">
                  <c:v>0.06</c:v>
                </c:pt>
                <c:pt idx="25" formatCode="0%">
                  <c:v>7.0000000000000007E-2</c:v>
                </c:pt>
                <c:pt idx="26" formatCode="0%">
                  <c:v>0.08</c:v>
                </c:pt>
                <c:pt idx="27" formatCode="0%">
                  <c:v>0.09</c:v>
                </c:pt>
                <c:pt idx="28" formatCode="0%">
                  <c:v>0.1</c:v>
                </c:pt>
                <c:pt idx="29" formatCode="0%">
                  <c:v>0.15</c:v>
                </c:pt>
                <c:pt idx="30" formatCode="0%">
                  <c:v>0.2</c:v>
                </c:pt>
                <c:pt idx="31" formatCode="0%">
                  <c:v>0.25</c:v>
                </c:pt>
                <c:pt idx="32" formatCode="0%">
                  <c:v>0.3</c:v>
                </c:pt>
                <c:pt idx="33" formatCode="0%">
                  <c:v>0.35</c:v>
                </c:pt>
                <c:pt idx="34" formatCode="0%">
                  <c:v>0.4</c:v>
                </c:pt>
                <c:pt idx="35" formatCode="0%">
                  <c:v>0.45</c:v>
                </c:pt>
                <c:pt idx="36" formatCode="0%">
                  <c:v>0.5</c:v>
                </c:pt>
                <c:pt idx="37" formatCode="0%">
                  <c:v>0.6</c:v>
                </c:pt>
                <c:pt idx="38" formatCode="0%">
                  <c:v>0.7</c:v>
                </c:pt>
                <c:pt idx="39" formatCode="0%">
                  <c:v>0.8</c:v>
                </c:pt>
                <c:pt idx="40" formatCode="0%">
                  <c:v>0.9</c:v>
                </c:pt>
                <c:pt idx="41" formatCode="0%">
                  <c:v>1</c:v>
                </c:pt>
              </c:numCache>
            </c:numRef>
          </c:cat>
          <c:val>
            <c:numRef>
              <c:f>'Distress Table'!$L$7:$L$48</c:f>
              <c:numCache>
                <c:formatCode>0.00</c:formatCode>
                <c:ptCount val="4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0.1</c:v>
                </c:pt>
                <c:pt idx="10">
                  <c:v>0.2</c:v>
                </c:pt>
                <c:pt idx="11">
                  <c:v>0.6</c:v>
                </c:pt>
                <c:pt idx="12">
                  <c:v>1</c:v>
                </c:pt>
                <c:pt idx="13">
                  <c:v>1.33</c:v>
                </c:pt>
                <c:pt idx="14">
                  <c:v>1.66</c:v>
                </c:pt>
                <c:pt idx="15">
                  <c:v>2</c:v>
                </c:pt>
                <c:pt idx="16">
                  <c:v>3.6</c:v>
                </c:pt>
                <c:pt idx="17">
                  <c:v>4.8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9.6999999999999993</c:v>
                </c:pt>
                <c:pt idx="23">
                  <c:v>10.4</c:v>
                </c:pt>
                <c:pt idx="24">
                  <c:v>11.9</c:v>
                </c:pt>
                <c:pt idx="25">
                  <c:v>13.4</c:v>
                </c:pt>
                <c:pt idx="26">
                  <c:v>13.53</c:v>
                </c:pt>
                <c:pt idx="27">
                  <c:v>15.66</c:v>
                </c:pt>
                <c:pt idx="28">
                  <c:v>16.8</c:v>
                </c:pt>
                <c:pt idx="29">
                  <c:v>20.399999999999999</c:v>
                </c:pt>
                <c:pt idx="30">
                  <c:v>23.8</c:v>
                </c:pt>
                <c:pt idx="31">
                  <c:v>26.2</c:v>
                </c:pt>
                <c:pt idx="32">
                  <c:v>29</c:v>
                </c:pt>
                <c:pt idx="33">
                  <c:v>29</c:v>
                </c:pt>
                <c:pt idx="34">
                  <c:v>29</c:v>
                </c:pt>
                <c:pt idx="35">
                  <c:v>29</c:v>
                </c:pt>
                <c:pt idx="36">
                  <c:v>29</c:v>
                </c:pt>
                <c:pt idx="37">
                  <c:v>29</c:v>
                </c:pt>
                <c:pt idx="38">
                  <c:v>29</c:v>
                </c:pt>
                <c:pt idx="39">
                  <c:v>29</c:v>
                </c:pt>
                <c:pt idx="40">
                  <c:v>29</c:v>
                </c:pt>
                <c:pt idx="41">
                  <c:v>29</c:v>
                </c:pt>
              </c:numCache>
            </c:numRef>
          </c:val>
          <c:smooth val="0"/>
        </c:ser>
        <c:ser>
          <c:idx val="10"/>
          <c:order val="1"/>
          <c:tx>
            <c:strRef>
              <c:f>'Distress Table'!$M$6</c:f>
              <c:strCache>
                <c:ptCount val="1"/>
                <c:pt idx="0">
                  <c:v>4M</c:v>
                </c:pt>
              </c:strCache>
            </c:strRef>
          </c:tx>
          <c:spPr>
            <a:ln w="38100">
              <a:solidFill>
                <a:srgbClr val="CCFFCC"/>
              </a:solidFill>
              <a:prstDash val="solid"/>
            </a:ln>
          </c:spPr>
          <c:marker>
            <c:symbol val="none"/>
          </c:marker>
          <c:cat>
            <c:numRef>
              <c:f>'Distress Table'!$B$7:$B$48</c:f>
              <c:numCache>
                <c:formatCode>0.00%</c:formatCode>
                <c:ptCount val="42"/>
                <c:pt idx="0">
                  <c:v>0</c:v>
                </c:pt>
                <c:pt idx="1">
                  <c:v>1E-4</c:v>
                </c:pt>
                <c:pt idx="2">
                  <c:v>1E-3</c:v>
                </c:pt>
                <c:pt idx="3">
                  <c:v>1.5E-3</c:v>
                </c:pt>
                <c:pt idx="4">
                  <c:v>2E-3</c:v>
                </c:pt>
                <c:pt idx="5">
                  <c:v>2.5000000000000001E-3</c:v>
                </c:pt>
                <c:pt idx="6">
                  <c:v>3.0000000000000001E-3</c:v>
                </c:pt>
                <c:pt idx="7">
                  <c:v>3.5000000000000001E-3</c:v>
                </c:pt>
                <c:pt idx="8">
                  <c:v>4.0000000000000001E-3</c:v>
                </c:pt>
                <c:pt idx="9">
                  <c:v>4.4999999999999997E-3</c:v>
                </c:pt>
                <c:pt idx="10">
                  <c:v>5.0000000000000001E-3</c:v>
                </c:pt>
                <c:pt idx="11" formatCode="0.0%">
                  <c:v>6.0000000000000001E-3</c:v>
                </c:pt>
                <c:pt idx="12" formatCode="0.0%">
                  <c:v>7.0000000000000001E-3</c:v>
                </c:pt>
                <c:pt idx="13" formatCode="0.0%">
                  <c:v>8.0000000000000002E-3</c:v>
                </c:pt>
                <c:pt idx="14" formatCode="0.0%">
                  <c:v>8.9999999999999993E-3</c:v>
                </c:pt>
                <c:pt idx="15" formatCode="0.0%">
                  <c:v>0.01</c:v>
                </c:pt>
                <c:pt idx="16" formatCode="0.0%">
                  <c:v>1.4999999999999999E-2</c:v>
                </c:pt>
                <c:pt idx="17" formatCode="0.0%">
                  <c:v>0.02</c:v>
                </c:pt>
                <c:pt idx="18" formatCode="0.0%">
                  <c:v>2.5000000000000001E-2</c:v>
                </c:pt>
                <c:pt idx="19" formatCode="0.0%">
                  <c:v>0.03</c:v>
                </c:pt>
                <c:pt idx="20" formatCode="0.0%">
                  <c:v>3.5000000000000003E-2</c:v>
                </c:pt>
                <c:pt idx="21" formatCode="0.0%">
                  <c:v>0.04</c:v>
                </c:pt>
                <c:pt idx="22" formatCode="0.0%">
                  <c:v>4.4999999999999998E-2</c:v>
                </c:pt>
                <c:pt idx="23" formatCode="0%">
                  <c:v>0.05</c:v>
                </c:pt>
                <c:pt idx="24" formatCode="0%">
                  <c:v>0.06</c:v>
                </c:pt>
                <c:pt idx="25" formatCode="0%">
                  <c:v>7.0000000000000007E-2</c:v>
                </c:pt>
                <c:pt idx="26" formatCode="0%">
                  <c:v>0.08</c:v>
                </c:pt>
                <c:pt idx="27" formatCode="0%">
                  <c:v>0.09</c:v>
                </c:pt>
                <c:pt idx="28" formatCode="0%">
                  <c:v>0.1</c:v>
                </c:pt>
                <c:pt idx="29" formatCode="0%">
                  <c:v>0.15</c:v>
                </c:pt>
                <c:pt idx="30" formatCode="0%">
                  <c:v>0.2</c:v>
                </c:pt>
                <c:pt idx="31" formatCode="0%">
                  <c:v>0.25</c:v>
                </c:pt>
                <c:pt idx="32" formatCode="0%">
                  <c:v>0.3</c:v>
                </c:pt>
                <c:pt idx="33" formatCode="0%">
                  <c:v>0.35</c:v>
                </c:pt>
                <c:pt idx="34" formatCode="0%">
                  <c:v>0.4</c:v>
                </c:pt>
                <c:pt idx="35" formatCode="0%">
                  <c:v>0.45</c:v>
                </c:pt>
                <c:pt idx="36" formatCode="0%">
                  <c:v>0.5</c:v>
                </c:pt>
                <c:pt idx="37" formatCode="0%">
                  <c:v>0.6</c:v>
                </c:pt>
                <c:pt idx="38" formatCode="0%">
                  <c:v>0.7</c:v>
                </c:pt>
                <c:pt idx="39" formatCode="0%">
                  <c:v>0.8</c:v>
                </c:pt>
                <c:pt idx="40" formatCode="0%">
                  <c:v>0.9</c:v>
                </c:pt>
                <c:pt idx="41" formatCode="0%">
                  <c:v>1</c:v>
                </c:pt>
              </c:numCache>
            </c:numRef>
          </c:cat>
          <c:val>
            <c:numRef>
              <c:f>'Distress Table'!$M$7:$M$48</c:f>
              <c:numCache>
                <c:formatCode>0.00</c:formatCode>
                <c:ptCount val="4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0.6</c:v>
                </c:pt>
                <c:pt idx="5">
                  <c:v>1.4</c:v>
                </c:pt>
                <c:pt idx="6">
                  <c:v>2</c:v>
                </c:pt>
                <c:pt idx="7">
                  <c:v>2.7</c:v>
                </c:pt>
                <c:pt idx="8">
                  <c:v>3.4</c:v>
                </c:pt>
                <c:pt idx="9">
                  <c:v>3.9</c:v>
                </c:pt>
                <c:pt idx="10">
                  <c:v>4.4000000000000004</c:v>
                </c:pt>
                <c:pt idx="11">
                  <c:v>5.4</c:v>
                </c:pt>
                <c:pt idx="12">
                  <c:v>6.4</c:v>
                </c:pt>
                <c:pt idx="13">
                  <c:v>7.26</c:v>
                </c:pt>
                <c:pt idx="14">
                  <c:v>8.1300000000000008</c:v>
                </c:pt>
                <c:pt idx="15">
                  <c:v>9</c:v>
                </c:pt>
                <c:pt idx="16">
                  <c:v>11.6</c:v>
                </c:pt>
                <c:pt idx="17">
                  <c:v>13.8</c:v>
                </c:pt>
                <c:pt idx="18">
                  <c:v>15.6</c:v>
                </c:pt>
                <c:pt idx="19">
                  <c:v>17</c:v>
                </c:pt>
                <c:pt idx="20">
                  <c:v>18.5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24</c:v>
                </c:pt>
                <c:pt idx="25">
                  <c:v>26</c:v>
                </c:pt>
                <c:pt idx="26">
                  <c:v>27.66</c:v>
                </c:pt>
                <c:pt idx="27">
                  <c:v>29.33</c:v>
                </c:pt>
                <c:pt idx="28">
                  <c:v>31</c:v>
                </c:pt>
                <c:pt idx="29">
                  <c:v>36</c:v>
                </c:pt>
                <c:pt idx="30">
                  <c:v>40</c:v>
                </c:pt>
                <c:pt idx="31">
                  <c:v>42.4</c:v>
                </c:pt>
                <c:pt idx="32">
                  <c:v>45</c:v>
                </c:pt>
                <c:pt idx="33">
                  <c:v>45</c:v>
                </c:pt>
                <c:pt idx="34">
                  <c:v>45</c:v>
                </c:pt>
                <c:pt idx="35">
                  <c:v>45</c:v>
                </c:pt>
                <c:pt idx="36">
                  <c:v>45</c:v>
                </c:pt>
                <c:pt idx="37">
                  <c:v>45</c:v>
                </c:pt>
                <c:pt idx="38">
                  <c:v>45</c:v>
                </c:pt>
                <c:pt idx="39">
                  <c:v>45</c:v>
                </c:pt>
                <c:pt idx="40">
                  <c:v>45</c:v>
                </c:pt>
                <c:pt idx="41">
                  <c:v>45</c:v>
                </c:pt>
              </c:numCache>
            </c:numRef>
          </c:val>
          <c:smooth val="0"/>
        </c:ser>
        <c:ser>
          <c:idx val="11"/>
          <c:order val="2"/>
          <c:tx>
            <c:strRef>
              <c:f>'Distress Table'!$N$6</c:f>
              <c:strCache>
                <c:ptCount val="1"/>
                <c:pt idx="0">
                  <c:v>4H</c:v>
                </c:pt>
              </c:strCache>
            </c:strRef>
          </c:tx>
          <c:spPr>
            <a:ln w="38100">
              <a:solidFill>
                <a:srgbClr val="FFFF99"/>
              </a:solidFill>
              <a:prstDash val="solid"/>
            </a:ln>
          </c:spPr>
          <c:marker>
            <c:symbol val="none"/>
          </c:marker>
          <c:cat>
            <c:numRef>
              <c:f>'Distress Table'!$B$7:$B$48</c:f>
              <c:numCache>
                <c:formatCode>0.00%</c:formatCode>
                <c:ptCount val="42"/>
                <c:pt idx="0">
                  <c:v>0</c:v>
                </c:pt>
                <c:pt idx="1">
                  <c:v>1E-4</c:v>
                </c:pt>
                <c:pt idx="2">
                  <c:v>1E-3</c:v>
                </c:pt>
                <c:pt idx="3">
                  <c:v>1.5E-3</c:v>
                </c:pt>
                <c:pt idx="4">
                  <c:v>2E-3</c:v>
                </c:pt>
                <c:pt idx="5">
                  <c:v>2.5000000000000001E-3</c:v>
                </c:pt>
                <c:pt idx="6">
                  <c:v>3.0000000000000001E-3</c:v>
                </c:pt>
                <c:pt idx="7">
                  <c:v>3.5000000000000001E-3</c:v>
                </c:pt>
                <c:pt idx="8">
                  <c:v>4.0000000000000001E-3</c:v>
                </c:pt>
                <c:pt idx="9">
                  <c:v>4.4999999999999997E-3</c:v>
                </c:pt>
                <c:pt idx="10">
                  <c:v>5.0000000000000001E-3</c:v>
                </c:pt>
                <c:pt idx="11" formatCode="0.0%">
                  <c:v>6.0000000000000001E-3</c:v>
                </c:pt>
                <c:pt idx="12" formatCode="0.0%">
                  <c:v>7.0000000000000001E-3</c:v>
                </c:pt>
                <c:pt idx="13" formatCode="0.0%">
                  <c:v>8.0000000000000002E-3</c:v>
                </c:pt>
                <c:pt idx="14" formatCode="0.0%">
                  <c:v>8.9999999999999993E-3</c:v>
                </c:pt>
                <c:pt idx="15" formatCode="0.0%">
                  <c:v>0.01</c:v>
                </c:pt>
                <c:pt idx="16" formatCode="0.0%">
                  <c:v>1.4999999999999999E-2</c:v>
                </c:pt>
                <c:pt idx="17" formatCode="0.0%">
                  <c:v>0.02</c:v>
                </c:pt>
                <c:pt idx="18" formatCode="0.0%">
                  <c:v>2.5000000000000001E-2</c:v>
                </c:pt>
                <c:pt idx="19" formatCode="0.0%">
                  <c:v>0.03</c:v>
                </c:pt>
                <c:pt idx="20" formatCode="0.0%">
                  <c:v>3.5000000000000003E-2</c:v>
                </c:pt>
                <c:pt idx="21" formatCode="0.0%">
                  <c:v>0.04</c:v>
                </c:pt>
                <c:pt idx="22" formatCode="0.0%">
                  <c:v>4.4999999999999998E-2</c:v>
                </c:pt>
                <c:pt idx="23" formatCode="0%">
                  <c:v>0.05</c:v>
                </c:pt>
                <c:pt idx="24" formatCode="0%">
                  <c:v>0.06</c:v>
                </c:pt>
                <c:pt idx="25" formatCode="0%">
                  <c:v>7.0000000000000007E-2</c:v>
                </c:pt>
                <c:pt idx="26" formatCode="0%">
                  <c:v>0.08</c:v>
                </c:pt>
                <c:pt idx="27" formatCode="0%">
                  <c:v>0.09</c:v>
                </c:pt>
                <c:pt idx="28" formatCode="0%">
                  <c:v>0.1</c:v>
                </c:pt>
                <c:pt idx="29" formatCode="0%">
                  <c:v>0.15</c:v>
                </c:pt>
                <c:pt idx="30" formatCode="0%">
                  <c:v>0.2</c:v>
                </c:pt>
                <c:pt idx="31" formatCode="0%">
                  <c:v>0.25</c:v>
                </c:pt>
                <c:pt idx="32" formatCode="0%">
                  <c:v>0.3</c:v>
                </c:pt>
                <c:pt idx="33" formatCode="0%">
                  <c:v>0.35</c:v>
                </c:pt>
                <c:pt idx="34" formatCode="0%">
                  <c:v>0.4</c:v>
                </c:pt>
                <c:pt idx="35" formatCode="0%">
                  <c:v>0.45</c:v>
                </c:pt>
                <c:pt idx="36" formatCode="0%">
                  <c:v>0.5</c:v>
                </c:pt>
                <c:pt idx="37" formatCode="0%">
                  <c:v>0.6</c:v>
                </c:pt>
                <c:pt idx="38" formatCode="0%">
                  <c:v>0.7</c:v>
                </c:pt>
                <c:pt idx="39" formatCode="0%">
                  <c:v>0.8</c:v>
                </c:pt>
                <c:pt idx="40" formatCode="0%">
                  <c:v>0.9</c:v>
                </c:pt>
                <c:pt idx="41" formatCode="0%">
                  <c:v>1</c:v>
                </c:pt>
              </c:numCache>
            </c:numRef>
          </c:cat>
          <c:val>
            <c:numRef>
              <c:f>'Distress Table'!$N$7:$N$48</c:f>
              <c:numCache>
                <c:formatCode>0.00</c:formatCode>
                <c:ptCount val="42"/>
                <c:pt idx="0">
                  <c:v>0</c:v>
                </c:pt>
                <c:pt idx="1">
                  <c:v>0.33999999999999997</c:v>
                </c:pt>
                <c:pt idx="2">
                  <c:v>3.4</c:v>
                </c:pt>
                <c:pt idx="3">
                  <c:v>5</c:v>
                </c:pt>
                <c:pt idx="4">
                  <c:v>6.6</c:v>
                </c:pt>
                <c:pt idx="5">
                  <c:v>8</c:v>
                </c:pt>
                <c:pt idx="6">
                  <c:v>9</c:v>
                </c:pt>
                <c:pt idx="7">
                  <c:v>9.8000000000000007</c:v>
                </c:pt>
                <c:pt idx="8">
                  <c:v>10.6</c:v>
                </c:pt>
                <c:pt idx="9">
                  <c:v>11.3</c:v>
                </c:pt>
                <c:pt idx="10">
                  <c:v>12</c:v>
                </c:pt>
                <c:pt idx="11">
                  <c:v>13.85</c:v>
                </c:pt>
                <c:pt idx="12">
                  <c:v>15.7</c:v>
                </c:pt>
                <c:pt idx="13">
                  <c:v>16.46</c:v>
                </c:pt>
                <c:pt idx="14">
                  <c:v>17.23</c:v>
                </c:pt>
                <c:pt idx="15">
                  <c:v>18</c:v>
                </c:pt>
                <c:pt idx="16">
                  <c:v>22.6</c:v>
                </c:pt>
                <c:pt idx="17">
                  <c:v>26.4</c:v>
                </c:pt>
                <c:pt idx="18">
                  <c:v>30</c:v>
                </c:pt>
                <c:pt idx="19">
                  <c:v>33.799999999999997</c:v>
                </c:pt>
                <c:pt idx="20">
                  <c:v>36.799999999999997</c:v>
                </c:pt>
                <c:pt idx="21">
                  <c:v>39.799999999999997</c:v>
                </c:pt>
                <c:pt idx="22">
                  <c:v>41.9</c:v>
                </c:pt>
                <c:pt idx="23">
                  <c:v>44</c:v>
                </c:pt>
                <c:pt idx="24">
                  <c:v>48</c:v>
                </c:pt>
                <c:pt idx="25">
                  <c:v>52</c:v>
                </c:pt>
                <c:pt idx="26">
                  <c:v>55.26</c:v>
                </c:pt>
                <c:pt idx="27">
                  <c:v>58.53</c:v>
                </c:pt>
                <c:pt idx="28">
                  <c:v>61.8</c:v>
                </c:pt>
                <c:pt idx="29">
                  <c:v>73.599999999999994</c:v>
                </c:pt>
                <c:pt idx="30">
                  <c:v>80</c:v>
                </c:pt>
                <c:pt idx="31">
                  <c:v>84</c:v>
                </c:pt>
                <c:pt idx="32">
                  <c:v>86</c:v>
                </c:pt>
                <c:pt idx="33">
                  <c:v>86</c:v>
                </c:pt>
                <c:pt idx="34">
                  <c:v>86</c:v>
                </c:pt>
                <c:pt idx="35">
                  <c:v>86</c:v>
                </c:pt>
                <c:pt idx="36">
                  <c:v>86</c:v>
                </c:pt>
                <c:pt idx="37">
                  <c:v>86</c:v>
                </c:pt>
                <c:pt idx="38">
                  <c:v>86</c:v>
                </c:pt>
                <c:pt idx="39">
                  <c:v>86</c:v>
                </c:pt>
                <c:pt idx="40">
                  <c:v>86</c:v>
                </c:pt>
                <c:pt idx="41">
                  <c:v>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418176"/>
        <c:axId val="108420096"/>
      </c:lineChart>
      <c:catAx>
        <c:axId val="108418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'% of failure</a:t>
                </a:r>
              </a:p>
            </c:rich>
          </c:tx>
          <c:layout>
            <c:manualLayout>
              <c:xMode val="edge"/>
              <c:yMode val="edge"/>
              <c:x val="0.44705893053455559"/>
              <c:y val="0.9224386088839549"/>
            </c:manualLayout>
          </c:layout>
          <c:overlay val="0"/>
          <c:spPr>
            <a:noFill/>
            <a:ln w="25400">
              <a:noFill/>
            </a:ln>
          </c:spPr>
        </c:title>
        <c:numFmt formatCode="0.00%" sourceLinked="1"/>
        <c:majorTickMark val="out"/>
        <c:minorTickMark val="none"/>
        <c:tickLblPos val="nextTo"/>
        <c:spPr>
          <a:ln w="3175">
            <a:solidFill>
              <a:srgbClr val="993366"/>
            </a:solidFill>
            <a:prstDash val="solid"/>
          </a:ln>
        </c:spPr>
        <c:txPr>
          <a:bodyPr rot="-270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42009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084200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Deduct Points</a:t>
                </a:r>
              </a:p>
            </c:rich>
          </c:tx>
          <c:layout>
            <c:manualLayout>
              <c:xMode val="edge"/>
              <c:yMode val="edge"/>
              <c:x val="2.0588240221986118E-2"/>
              <c:y val="0.4127428009720999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4181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901982302672701"/>
          <c:y val="0.43074835940376871"/>
          <c:w val="8.9215707628606478E-2"/>
          <c:h val="0.1675901977101479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5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Distress Deduct Points </a:t>
            </a:r>
            <a:r>
              <a:rPr lang="en-US" sz="1600" b="1" i="0" u="none" strike="noStrike" baseline="0">
                <a:solidFill>
                  <a:srgbClr val="008080"/>
                </a:solidFill>
                <a:latin typeface="Arial"/>
                <a:cs typeface="Arial"/>
              </a:rPr>
              <a:t>-</a:t>
            </a:r>
            <a:r>
              <a:rPr lang="en-US" sz="1600" b="1" i="0" u="none" strike="noStrike" baseline="0">
                <a:solidFill>
                  <a:srgbClr val="008000"/>
                </a:solidFill>
                <a:latin typeface="Arial"/>
                <a:cs typeface="Arial"/>
              </a:rPr>
              <a:t> 5 Patching / Utility Cuts </a:t>
            </a:r>
          </a:p>
        </c:rich>
      </c:tx>
      <c:layout>
        <c:manualLayout>
          <c:xMode val="edge"/>
          <c:yMode val="edge"/>
          <c:x val="0.18529416199787502"/>
          <c:y val="2.90859020819265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215707628606492E-2"/>
          <c:y val="0.16620515475386577"/>
          <c:w val="0.8235296088794446"/>
          <c:h val="0.68559626335969626"/>
        </c:manualLayout>
      </c:layout>
      <c:lineChart>
        <c:grouping val="standard"/>
        <c:varyColors val="0"/>
        <c:ser>
          <c:idx val="12"/>
          <c:order val="0"/>
          <c:tx>
            <c:strRef>
              <c:f>'Distress Table'!$O$6</c:f>
              <c:strCache>
                <c:ptCount val="1"/>
                <c:pt idx="0">
                  <c:v>5L</c:v>
                </c:pt>
              </c:strCache>
            </c:strRef>
          </c:tx>
          <c:spPr>
            <a:ln w="38100">
              <a:solidFill>
                <a:srgbClr val="99CCFF"/>
              </a:solidFill>
              <a:prstDash val="solid"/>
            </a:ln>
          </c:spPr>
          <c:marker>
            <c:symbol val="none"/>
          </c:marker>
          <c:cat>
            <c:numRef>
              <c:f>'Distress Table'!$B$7:$B$48</c:f>
              <c:numCache>
                <c:formatCode>0.00%</c:formatCode>
                <c:ptCount val="42"/>
                <c:pt idx="0">
                  <c:v>0</c:v>
                </c:pt>
                <c:pt idx="1">
                  <c:v>1E-4</c:v>
                </c:pt>
                <c:pt idx="2">
                  <c:v>1E-3</c:v>
                </c:pt>
                <c:pt idx="3">
                  <c:v>1.5E-3</c:v>
                </c:pt>
                <c:pt idx="4">
                  <c:v>2E-3</c:v>
                </c:pt>
                <c:pt idx="5">
                  <c:v>2.5000000000000001E-3</c:v>
                </c:pt>
                <c:pt idx="6">
                  <c:v>3.0000000000000001E-3</c:v>
                </c:pt>
                <c:pt idx="7">
                  <c:v>3.5000000000000001E-3</c:v>
                </c:pt>
                <c:pt idx="8">
                  <c:v>4.0000000000000001E-3</c:v>
                </c:pt>
                <c:pt idx="9">
                  <c:v>4.4999999999999997E-3</c:v>
                </c:pt>
                <c:pt idx="10">
                  <c:v>5.0000000000000001E-3</c:v>
                </c:pt>
                <c:pt idx="11" formatCode="0.0%">
                  <c:v>6.0000000000000001E-3</c:v>
                </c:pt>
                <c:pt idx="12" formatCode="0.0%">
                  <c:v>7.0000000000000001E-3</c:v>
                </c:pt>
                <c:pt idx="13" formatCode="0.0%">
                  <c:v>8.0000000000000002E-3</c:v>
                </c:pt>
                <c:pt idx="14" formatCode="0.0%">
                  <c:v>8.9999999999999993E-3</c:v>
                </c:pt>
                <c:pt idx="15" formatCode="0.0%">
                  <c:v>0.01</c:v>
                </c:pt>
                <c:pt idx="16" formatCode="0.0%">
                  <c:v>1.4999999999999999E-2</c:v>
                </c:pt>
                <c:pt idx="17" formatCode="0.0%">
                  <c:v>0.02</c:v>
                </c:pt>
                <c:pt idx="18" formatCode="0.0%">
                  <c:v>2.5000000000000001E-2</c:v>
                </c:pt>
                <c:pt idx="19" formatCode="0.0%">
                  <c:v>0.03</c:v>
                </c:pt>
                <c:pt idx="20" formatCode="0.0%">
                  <c:v>3.5000000000000003E-2</c:v>
                </c:pt>
                <c:pt idx="21" formatCode="0.0%">
                  <c:v>0.04</c:v>
                </c:pt>
                <c:pt idx="22" formatCode="0.0%">
                  <c:v>4.4999999999999998E-2</c:v>
                </c:pt>
                <c:pt idx="23" formatCode="0%">
                  <c:v>0.05</c:v>
                </c:pt>
                <c:pt idx="24" formatCode="0%">
                  <c:v>0.06</c:v>
                </c:pt>
                <c:pt idx="25" formatCode="0%">
                  <c:v>7.0000000000000007E-2</c:v>
                </c:pt>
                <c:pt idx="26" formatCode="0%">
                  <c:v>0.08</c:v>
                </c:pt>
                <c:pt idx="27" formatCode="0%">
                  <c:v>0.09</c:v>
                </c:pt>
                <c:pt idx="28" formatCode="0%">
                  <c:v>0.1</c:v>
                </c:pt>
                <c:pt idx="29" formatCode="0%">
                  <c:v>0.15</c:v>
                </c:pt>
                <c:pt idx="30" formatCode="0%">
                  <c:v>0.2</c:v>
                </c:pt>
                <c:pt idx="31" formatCode="0%">
                  <c:v>0.25</c:v>
                </c:pt>
                <c:pt idx="32" formatCode="0%">
                  <c:v>0.3</c:v>
                </c:pt>
                <c:pt idx="33" formatCode="0%">
                  <c:v>0.35</c:v>
                </c:pt>
                <c:pt idx="34" formatCode="0%">
                  <c:v>0.4</c:v>
                </c:pt>
                <c:pt idx="35" formatCode="0%">
                  <c:v>0.45</c:v>
                </c:pt>
                <c:pt idx="36" formatCode="0%">
                  <c:v>0.5</c:v>
                </c:pt>
                <c:pt idx="37" formatCode="0%">
                  <c:v>0.6</c:v>
                </c:pt>
                <c:pt idx="38" formatCode="0%">
                  <c:v>0.7</c:v>
                </c:pt>
                <c:pt idx="39" formatCode="0%">
                  <c:v>0.8</c:v>
                </c:pt>
                <c:pt idx="40" formatCode="0%">
                  <c:v>0.9</c:v>
                </c:pt>
                <c:pt idx="41" formatCode="0%">
                  <c:v>1</c:v>
                </c:pt>
              </c:numCache>
            </c:numRef>
          </c:cat>
          <c:val>
            <c:numRef>
              <c:f>'Distress Table'!$O$7:$O$48</c:f>
              <c:numCache>
                <c:formatCode>0.00</c:formatCode>
                <c:ptCount val="4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0.2</c:v>
                </c:pt>
                <c:pt idx="4">
                  <c:v>0.4</c:v>
                </c:pt>
                <c:pt idx="5">
                  <c:v>0.6</c:v>
                </c:pt>
                <c:pt idx="6">
                  <c:v>0.8</c:v>
                </c:pt>
                <c:pt idx="7">
                  <c:v>0.9</c:v>
                </c:pt>
                <c:pt idx="8">
                  <c:v>1</c:v>
                </c:pt>
                <c:pt idx="9">
                  <c:v>1.1000000000000001</c:v>
                </c:pt>
                <c:pt idx="10">
                  <c:v>1.2</c:v>
                </c:pt>
                <c:pt idx="11">
                  <c:v>1.4</c:v>
                </c:pt>
                <c:pt idx="12">
                  <c:v>1.6</c:v>
                </c:pt>
                <c:pt idx="13">
                  <c:v>1.73</c:v>
                </c:pt>
                <c:pt idx="14">
                  <c:v>1.86</c:v>
                </c:pt>
                <c:pt idx="15">
                  <c:v>2</c:v>
                </c:pt>
                <c:pt idx="16">
                  <c:v>3.6</c:v>
                </c:pt>
                <c:pt idx="17">
                  <c:v>4.8</c:v>
                </c:pt>
                <c:pt idx="18">
                  <c:v>6</c:v>
                </c:pt>
                <c:pt idx="19">
                  <c:v>6.7</c:v>
                </c:pt>
                <c:pt idx="20">
                  <c:v>7.75</c:v>
                </c:pt>
                <c:pt idx="21">
                  <c:v>8.8000000000000007</c:v>
                </c:pt>
                <c:pt idx="22">
                  <c:v>9.6</c:v>
                </c:pt>
                <c:pt idx="23">
                  <c:v>10.4</c:v>
                </c:pt>
                <c:pt idx="24">
                  <c:v>11.7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20</c:v>
                </c:pt>
                <c:pt idx="30">
                  <c:v>23</c:v>
                </c:pt>
                <c:pt idx="31">
                  <c:v>25.4</c:v>
                </c:pt>
                <c:pt idx="32">
                  <c:v>27.6</c:v>
                </c:pt>
                <c:pt idx="33">
                  <c:v>29.2</c:v>
                </c:pt>
                <c:pt idx="34">
                  <c:v>30.8</c:v>
                </c:pt>
                <c:pt idx="35">
                  <c:v>31.9</c:v>
                </c:pt>
                <c:pt idx="36">
                  <c:v>33</c:v>
                </c:pt>
                <c:pt idx="37">
                  <c:v>33</c:v>
                </c:pt>
                <c:pt idx="38">
                  <c:v>33</c:v>
                </c:pt>
                <c:pt idx="39">
                  <c:v>33</c:v>
                </c:pt>
                <c:pt idx="40">
                  <c:v>33</c:v>
                </c:pt>
                <c:pt idx="41">
                  <c:v>33</c:v>
                </c:pt>
              </c:numCache>
            </c:numRef>
          </c:val>
          <c:smooth val="0"/>
        </c:ser>
        <c:ser>
          <c:idx val="13"/>
          <c:order val="1"/>
          <c:tx>
            <c:strRef>
              <c:f>'Distress Table'!$P$6</c:f>
              <c:strCache>
                <c:ptCount val="1"/>
                <c:pt idx="0">
                  <c:v>5M</c:v>
                </c:pt>
              </c:strCache>
            </c:strRef>
          </c:tx>
          <c:spPr>
            <a:ln w="381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numRef>
              <c:f>'Distress Table'!$B$7:$B$48</c:f>
              <c:numCache>
                <c:formatCode>0.00%</c:formatCode>
                <c:ptCount val="42"/>
                <c:pt idx="0">
                  <c:v>0</c:v>
                </c:pt>
                <c:pt idx="1">
                  <c:v>1E-4</c:v>
                </c:pt>
                <c:pt idx="2">
                  <c:v>1E-3</c:v>
                </c:pt>
                <c:pt idx="3">
                  <c:v>1.5E-3</c:v>
                </c:pt>
                <c:pt idx="4">
                  <c:v>2E-3</c:v>
                </c:pt>
                <c:pt idx="5">
                  <c:v>2.5000000000000001E-3</c:v>
                </c:pt>
                <c:pt idx="6">
                  <c:v>3.0000000000000001E-3</c:v>
                </c:pt>
                <c:pt idx="7">
                  <c:v>3.5000000000000001E-3</c:v>
                </c:pt>
                <c:pt idx="8">
                  <c:v>4.0000000000000001E-3</c:v>
                </c:pt>
                <c:pt idx="9">
                  <c:v>4.4999999999999997E-3</c:v>
                </c:pt>
                <c:pt idx="10">
                  <c:v>5.0000000000000001E-3</c:v>
                </c:pt>
                <c:pt idx="11" formatCode="0.0%">
                  <c:v>6.0000000000000001E-3</c:v>
                </c:pt>
                <c:pt idx="12" formatCode="0.0%">
                  <c:v>7.0000000000000001E-3</c:v>
                </c:pt>
                <c:pt idx="13" formatCode="0.0%">
                  <c:v>8.0000000000000002E-3</c:v>
                </c:pt>
                <c:pt idx="14" formatCode="0.0%">
                  <c:v>8.9999999999999993E-3</c:v>
                </c:pt>
                <c:pt idx="15" formatCode="0.0%">
                  <c:v>0.01</c:v>
                </c:pt>
                <c:pt idx="16" formatCode="0.0%">
                  <c:v>1.4999999999999999E-2</c:v>
                </c:pt>
                <c:pt idx="17" formatCode="0.0%">
                  <c:v>0.02</c:v>
                </c:pt>
                <c:pt idx="18" formatCode="0.0%">
                  <c:v>2.5000000000000001E-2</c:v>
                </c:pt>
                <c:pt idx="19" formatCode="0.0%">
                  <c:v>0.03</c:v>
                </c:pt>
                <c:pt idx="20" formatCode="0.0%">
                  <c:v>3.5000000000000003E-2</c:v>
                </c:pt>
                <c:pt idx="21" formatCode="0.0%">
                  <c:v>0.04</c:v>
                </c:pt>
                <c:pt idx="22" formatCode="0.0%">
                  <c:v>4.4999999999999998E-2</c:v>
                </c:pt>
                <c:pt idx="23" formatCode="0%">
                  <c:v>0.05</c:v>
                </c:pt>
                <c:pt idx="24" formatCode="0%">
                  <c:v>0.06</c:v>
                </c:pt>
                <c:pt idx="25" formatCode="0%">
                  <c:v>7.0000000000000007E-2</c:v>
                </c:pt>
                <c:pt idx="26" formatCode="0%">
                  <c:v>0.08</c:v>
                </c:pt>
                <c:pt idx="27" formatCode="0%">
                  <c:v>0.09</c:v>
                </c:pt>
                <c:pt idx="28" formatCode="0%">
                  <c:v>0.1</c:v>
                </c:pt>
                <c:pt idx="29" formatCode="0%">
                  <c:v>0.15</c:v>
                </c:pt>
                <c:pt idx="30" formatCode="0%">
                  <c:v>0.2</c:v>
                </c:pt>
                <c:pt idx="31" formatCode="0%">
                  <c:v>0.25</c:v>
                </c:pt>
                <c:pt idx="32" formatCode="0%">
                  <c:v>0.3</c:v>
                </c:pt>
                <c:pt idx="33" formatCode="0%">
                  <c:v>0.35</c:v>
                </c:pt>
                <c:pt idx="34" formatCode="0%">
                  <c:v>0.4</c:v>
                </c:pt>
                <c:pt idx="35" formatCode="0%">
                  <c:v>0.45</c:v>
                </c:pt>
                <c:pt idx="36" formatCode="0%">
                  <c:v>0.5</c:v>
                </c:pt>
                <c:pt idx="37" formatCode="0%">
                  <c:v>0.6</c:v>
                </c:pt>
                <c:pt idx="38" formatCode="0%">
                  <c:v>0.7</c:v>
                </c:pt>
                <c:pt idx="39" formatCode="0%">
                  <c:v>0.8</c:v>
                </c:pt>
                <c:pt idx="40" formatCode="0%">
                  <c:v>0.9</c:v>
                </c:pt>
                <c:pt idx="41" formatCode="0%">
                  <c:v>1</c:v>
                </c:pt>
              </c:numCache>
            </c:numRef>
          </c:cat>
          <c:val>
            <c:numRef>
              <c:f>'Distress Table'!$P$7:$P$48</c:f>
              <c:numCache>
                <c:formatCode>0.00</c:formatCode>
                <c:ptCount val="42"/>
                <c:pt idx="0">
                  <c:v>0</c:v>
                </c:pt>
                <c:pt idx="1">
                  <c:v>0.3</c:v>
                </c:pt>
                <c:pt idx="2">
                  <c:v>3</c:v>
                </c:pt>
                <c:pt idx="3">
                  <c:v>3.6</c:v>
                </c:pt>
                <c:pt idx="4">
                  <c:v>4</c:v>
                </c:pt>
                <c:pt idx="5">
                  <c:v>4.4000000000000004</c:v>
                </c:pt>
                <c:pt idx="6">
                  <c:v>5</c:v>
                </c:pt>
                <c:pt idx="7">
                  <c:v>5.5</c:v>
                </c:pt>
                <c:pt idx="8">
                  <c:v>6</c:v>
                </c:pt>
                <c:pt idx="9">
                  <c:v>6.3</c:v>
                </c:pt>
                <c:pt idx="10">
                  <c:v>6.6</c:v>
                </c:pt>
                <c:pt idx="11">
                  <c:v>7.3</c:v>
                </c:pt>
                <c:pt idx="12">
                  <c:v>8</c:v>
                </c:pt>
                <c:pt idx="13">
                  <c:v>8.66</c:v>
                </c:pt>
                <c:pt idx="14">
                  <c:v>9.33</c:v>
                </c:pt>
                <c:pt idx="15">
                  <c:v>10</c:v>
                </c:pt>
                <c:pt idx="16">
                  <c:v>12</c:v>
                </c:pt>
                <c:pt idx="17">
                  <c:v>14</c:v>
                </c:pt>
                <c:pt idx="18">
                  <c:v>16</c:v>
                </c:pt>
                <c:pt idx="19">
                  <c:v>17</c:v>
                </c:pt>
                <c:pt idx="20">
                  <c:v>18.5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24</c:v>
                </c:pt>
                <c:pt idx="25">
                  <c:v>26</c:v>
                </c:pt>
                <c:pt idx="26">
                  <c:v>27.56</c:v>
                </c:pt>
                <c:pt idx="27">
                  <c:v>29.131</c:v>
                </c:pt>
                <c:pt idx="28">
                  <c:v>30.7</c:v>
                </c:pt>
                <c:pt idx="29">
                  <c:v>36.700000000000003</c:v>
                </c:pt>
                <c:pt idx="30">
                  <c:v>41.8</c:v>
                </c:pt>
                <c:pt idx="31">
                  <c:v>45.5</c:v>
                </c:pt>
                <c:pt idx="32">
                  <c:v>48.6</c:v>
                </c:pt>
                <c:pt idx="33">
                  <c:v>50.15</c:v>
                </c:pt>
                <c:pt idx="34">
                  <c:v>51.7</c:v>
                </c:pt>
                <c:pt idx="35">
                  <c:v>54.85</c:v>
                </c:pt>
                <c:pt idx="36">
                  <c:v>58</c:v>
                </c:pt>
                <c:pt idx="37">
                  <c:v>58</c:v>
                </c:pt>
                <c:pt idx="38">
                  <c:v>58</c:v>
                </c:pt>
                <c:pt idx="39">
                  <c:v>58</c:v>
                </c:pt>
                <c:pt idx="40">
                  <c:v>58</c:v>
                </c:pt>
                <c:pt idx="41">
                  <c:v>58</c:v>
                </c:pt>
              </c:numCache>
            </c:numRef>
          </c:val>
          <c:smooth val="0"/>
        </c:ser>
        <c:ser>
          <c:idx val="14"/>
          <c:order val="2"/>
          <c:tx>
            <c:strRef>
              <c:f>'Distress Table'!$Q$6</c:f>
              <c:strCache>
                <c:ptCount val="1"/>
                <c:pt idx="0">
                  <c:v>5H</c:v>
                </c:pt>
              </c:strCache>
            </c:strRef>
          </c:tx>
          <c:spPr>
            <a:ln w="38100">
              <a:solidFill>
                <a:srgbClr val="CC99FF"/>
              </a:solidFill>
              <a:prstDash val="solid"/>
            </a:ln>
          </c:spPr>
          <c:marker>
            <c:symbol val="none"/>
          </c:marker>
          <c:cat>
            <c:numRef>
              <c:f>'Distress Table'!$B$7:$B$48</c:f>
              <c:numCache>
                <c:formatCode>0.00%</c:formatCode>
                <c:ptCount val="42"/>
                <c:pt idx="0">
                  <c:v>0</c:v>
                </c:pt>
                <c:pt idx="1">
                  <c:v>1E-4</c:v>
                </c:pt>
                <c:pt idx="2">
                  <c:v>1E-3</c:v>
                </c:pt>
                <c:pt idx="3">
                  <c:v>1.5E-3</c:v>
                </c:pt>
                <c:pt idx="4">
                  <c:v>2E-3</c:v>
                </c:pt>
                <c:pt idx="5">
                  <c:v>2.5000000000000001E-3</c:v>
                </c:pt>
                <c:pt idx="6">
                  <c:v>3.0000000000000001E-3</c:v>
                </c:pt>
                <c:pt idx="7">
                  <c:v>3.5000000000000001E-3</c:v>
                </c:pt>
                <c:pt idx="8">
                  <c:v>4.0000000000000001E-3</c:v>
                </c:pt>
                <c:pt idx="9">
                  <c:v>4.4999999999999997E-3</c:v>
                </c:pt>
                <c:pt idx="10">
                  <c:v>5.0000000000000001E-3</c:v>
                </c:pt>
                <c:pt idx="11" formatCode="0.0%">
                  <c:v>6.0000000000000001E-3</c:v>
                </c:pt>
                <c:pt idx="12" formatCode="0.0%">
                  <c:v>7.0000000000000001E-3</c:v>
                </c:pt>
                <c:pt idx="13" formatCode="0.0%">
                  <c:v>8.0000000000000002E-3</c:v>
                </c:pt>
                <c:pt idx="14" formatCode="0.0%">
                  <c:v>8.9999999999999993E-3</c:v>
                </c:pt>
                <c:pt idx="15" formatCode="0.0%">
                  <c:v>0.01</c:v>
                </c:pt>
                <c:pt idx="16" formatCode="0.0%">
                  <c:v>1.4999999999999999E-2</c:v>
                </c:pt>
                <c:pt idx="17" formatCode="0.0%">
                  <c:v>0.02</c:v>
                </c:pt>
                <c:pt idx="18" formatCode="0.0%">
                  <c:v>2.5000000000000001E-2</c:v>
                </c:pt>
                <c:pt idx="19" formatCode="0.0%">
                  <c:v>0.03</c:v>
                </c:pt>
                <c:pt idx="20" formatCode="0.0%">
                  <c:v>3.5000000000000003E-2</c:v>
                </c:pt>
                <c:pt idx="21" formatCode="0.0%">
                  <c:v>0.04</c:v>
                </c:pt>
                <c:pt idx="22" formatCode="0.0%">
                  <c:v>4.4999999999999998E-2</c:v>
                </c:pt>
                <c:pt idx="23" formatCode="0%">
                  <c:v>0.05</c:v>
                </c:pt>
                <c:pt idx="24" formatCode="0%">
                  <c:v>0.06</c:v>
                </c:pt>
                <c:pt idx="25" formatCode="0%">
                  <c:v>7.0000000000000007E-2</c:v>
                </c:pt>
                <c:pt idx="26" formatCode="0%">
                  <c:v>0.08</c:v>
                </c:pt>
                <c:pt idx="27" formatCode="0%">
                  <c:v>0.09</c:v>
                </c:pt>
                <c:pt idx="28" formatCode="0%">
                  <c:v>0.1</c:v>
                </c:pt>
                <c:pt idx="29" formatCode="0%">
                  <c:v>0.15</c:v>
                </c:pt>
                <c:pt idx="30" formatCode="0%">
                  <c:v>0.2</c:v>
                </c:pt>
                <c:pt idx="31" formatCode="0%">
                  <c:v>0.25</c:v>
                </c:pt>
                <c:pt idx="32" formatCode="0%">
                  <c:v>0.3</c:v>
                </c:pt>
                <c:pt idx="33" formatCode="0%">
                  <c:v>0.35</c:v>
                </c:pt>
                <c:pt idx="34" formatCode="0%">
                  <c:v>0.4</c:v>
                </c:pt>
                <c:pt idx="35" formatCode="0%">
                  <c:v>0.45</c:v>
                </c:pt>
                <c:pt idx="36" formatCode="0%">
                  <c:v>0.5</c:v>
                </c:pt>
                <c:pt idx="37" formatCode="0%">
                  <c:v>0.6</c:v>
                </c:pt>
                <c:pt idx="38" formatCode="0%">
                  <c:v>0.7</c:v>
                </c:pt>
                <c:pt idx="39" formatCode="0%">
                  <c:v>0.8</c:v>
                </c:pt>
                <c:pt idx="40" formatCode="0%">
                  <c:v>0.9</c:v>
                </c:pt>
                <c:pt idx="41" formatCode="0%">
                  <c:v>1</c:v>
                </c:pt>
              </c:numCache>
            </c:numRef>
          </c:cat>
          <c:val>
            <c:numRef>
              <c:f>'Distress Table'!$Q$7:$Q$48</c:f>
              <c:numCache>
                <c:formatCode>0.00</c:formatCode>
                <c:ptCount val="42"/>
                <c:pt idx="0">
                  <c:v>0</c:v>
                </c:pt>
                <c:pt idx="1">
                  <c:v>0.6</c:v>
                </c:pt>
                <c:pt idx="2">
                  <c:v>6</c:v>
                </c:pt>
                <c:pt idx="3">
                  <c:v>7.6</c:v>
                </c:pt>
                <c:pt idx="4">
                  <c:v>8.6</c:v>
                </c:pt>
                <c:pt idx="5">
                  <c:v>10</c:v>
                </c:pt>
                <c:pt idx="6">
                  <c:v>10.7</c:v>
                </c:pt>
                <c:pt idx="7">
                  <c:v>11.75</c:v>
                </c:pt>
                <c:pt idx="8">
                  <c:v>12.8</c:v>
                </c:pt>
                <c:pt idx="9">
                  <c:v>13.4</c:v>
                </c:pt>
                <c:pt idx="10">
                  <c:v>14</c:v>
                </c:pt>
                <c:pt idx="11">
                  <c:v>15.1</c:v>
                </c:pt>
                <c:pt idx="12">
                  <c:v>16.2</c:v>
                </c:pt>
                <c:pt idx="13">
                  <c:v>17.13</c:v>
                </c:pt>
                <c:pt idx="14">
                  <c:v>18.059999999999999</c:v>
                </c:pt>
                <c:pt idx="15">
                  <c:v>19</c:v>
                </c:pt>
                <c:pt idx="16">
                  <c:v>22.4</c:v>
                </c:pt>
                <c:pt idx="17">
                  <c:v>25.4</c:v>
                </c:pt>
                <c:pt idx="18">
                  <c:v>28</c:v>
                </c:pt>
                <c:pt idx="19">
                  <c:v>29.7</c:v>
                </c:pt>
                <c:pt idx="20">
                  <c:v>31.35</c:v>
                </c:pt>
                <c:pt idx="21">
                  <c:v>33</c:v>
                </c:pt>
                <c:pt idx="22">
                  <c:v>34.6</c:v>
                </c:pt>
                <c:pt idx="23">
                  <c:v>36.200000000000003</c:v>
                </c:pt>
                <c:pt idx="24">
                  <c:v>39.35</c:v>
                </c:pt>
                <c:pt idx="25">
                  <c:v>42.5</c:v>
                </c:pt>
                <c:pt idx="26">
                  <c:v>45.33</c:v>
                </c:pt>
                <c:pt idx="27">
                  <c:v>48.16</c:v>
                </c:pt>
                <c:pt idx="28">
                  <c:v>51</c:v>
                </c:pt>
                <c:pt idx="29">
                  <c:v>62</c:v>
                </c:pt>
                <c:pt idx="30">
                  <c:v>67.8</c:v>
                </c:pt>
                <c:pt idx="31">
                  <c:v>71.5</c:v>
                </c:pt>
                <c:pt idx="32">
                  <c:v>74</c:v>
                </c:pt>
                <c:pt idx="33">
                  <c:v>75.900000000000006</c:v>
                </c:pt>
                <c:pt idx="34">
                  <c:v>77.8</c:v>
                </c:pt>
                <c:pt idx="35">
                  <c:v>78.900000000000006</c:v>
                </c:pt>
                <c:pt idx="36">
                  <c:v>80</c:v>
                </c:pt>
                <c:pt idx="37">
                  <c:v>80</c:v>
                </c:pt>
                <c:pt idx="38">
                  <c:v>80</c:v>
                </c:pt>
                <c:pt idx="39">
                  <c:v>80</c:v>
                </c:pt>
                <c:pt idx="40">
                  <c:v>80</c:v>
                </c:pt>
                <c:pt idx="41">
                  <c:v>80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461440"/>
        <c:axId val="108529152"/>
      </c:lineChart>
      <c:catAx>
        <c:axId val="108461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'% of failure</a:t>
                </a:r>
              </a:p>
            </c:rich>
          </c:tx>
          <c:layout>
            <c:manualLayout>
              <c:xMode val="edge"/>
              <c:yMode val="edge"/>
              <c:x val="0.44313736096846301"/>
              <c:y val="0.9224386088839549"/>
            </c:manualLayout>
          </c:layout>
          <c:overlay val="0"/>
          <c:spPr>
            <a:noFill/>
            <a:ln w="25400">
              <a:noFill/>
            </a:ln>
          </c:spPr>
        </c:title>
        <c:numFmt formatCode="0.00%" sourceLinked="1"/>
        <c:majorTickMark val="out"/>
        <c:minorTickMark val="none"/>
        <c:tickLblPos val="nextTo"/>
        <c:spPr>
          <a:ln w="3175">
            <a:solidFill>
              <a:srgbClr val="993366"/>
            </a:solidFill>
            <a:prstDash val="solid"/>
          </a:ln>
        </c:spPr>
        <c:txPr>
          <a:bodyPr rot="-270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52915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085291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Deduct Points</a:t>
                </a:r>
              </a:p>
            </c:rich>
          </c:tx>
          <c:layout>
            <c:manualLayout>
              <c:xMode val="edge"/>
              <c:yMode val="edge"/>
              <c:x val="2.0588240221986118E-2"/>
              <c:y val="0.4127428009720999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4614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901982302672701"/>
          <c:y val="0.43074835940376871"/>
          <c:w val="8.9215707628606478E-2"/>
          <c:h val="0.1675901977101479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5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Distress Deduct Points </a:t>
            </a:r>
            <a:r>
              <a:rPr lang="en-US" sz="1600" b="1" i="0" u="none" strike="noStrike" baseline="0">
                <a:solidFill>
                  <a:srgbClr val="008080"/>
                </a:solidFill>
                <a:latin typeface="Arial"/>
                <a:cs typeface="Arial"/>
              </a:rPr>
              <a:t>-</a:t>
            </a:r>
            <a:r>
              <a:rPr lang="en-US" sz="1600" b="1" i="0" u="none" strike="noStrike" baseline="0">
                <a:solidFill>
                  <a:srgbClr val="008000"/>
                </a:solidFill>
                <a:latin typeface="Arial"/>
                <a:cs typeface="Arial"/>
              </a:rPr>
              <a:t> 6 Rutting / Depressions  </a:t>
            </a:r>
          </a:p>
        </c:rich>
      </c:tx>
      <c:layout>
        <c:manualLayout>
          <c:xMode val="edge"/>
          <c:yMode val="edge"/>
          <c:x val="0.19117651634701391"/>
          <c:y val="3.73961598196197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117669586222252E-2"/>
          <c:y val="0.16897524066643022"/>
          <c:w val="0.81568646974725945"/>
          <c:h val="0.68421122040341398"/>
        </c:manualLayout>
      </c:layout>
      <c:lineChart>
        <c:grouping val="standard"/>
        <c:varyColors val="0"/>
        <c:ser>
          <c:idx val="15"/>
          <c:order val="0"/>
          <c:tx>
            <c:strRef>
              <c:f>'Distress Table'!$R$6</c:f>
              <c:strCache>
                <c:ptCount val="1"/>
                <c:pt idx="0">
                  <c:v>6L</c:v>
                </c:pt>
              </c:strCache>
            </c:strRef>
          </c:tx>
          <c:spPr>
            <a:ln w="38100">
              <a:solidFill>
                <a:srgbClr val="FFCC99"/>
              </a:solidFill>
              <a:prstDash val="solid"/>
            </a:ln>
          </c:spPr>
          <c:marker>
            <c:symbol val="none"/>
          </c:marker>
          <c:cat>
            <c:numRef>
              <c:f>'Distress Table'!$B$7:$B$48</c:f>
              <c:numCache>
                <c:formatCode>0.00%</c:formatCode>
                <c:ptCount val="42"/>
                <c:pt idx="0">
                  <c:v>0</c:v>
                </c:pt>
                <c:pt idx="1">
                  <c:v>1E-4</c:v>
                </c:pt>
                <c:pt idx="2">
                  <c:v>1E-3</c:v>
                </c:pt>
                <c:pt idx="3">
                  <c:v>1.5E-3</c:v>
                </c:pt>
                <c:pt idx="4">
                  <c:v>2E-3</c:v>
                </c:pt>
                <c:pt idx="5">
                  <c:v>2.5000000000000001E-3</c:v>
                </c:pt>
                <c:pt idx="6">
                  <c:v>3.0000000000000001E-3</c:v>
                </c:pt>
                <c:pt idx="7">
                  <c:v>3.5000000000000001E-3</c:v>
                </c:pt>
                <c:pt idx="8">
                  <c:v>4.0000000000000001E-3</c:v>
                </c:pt>
                <c:pt idx="9">
                  <c:v>4.4999999999999997E-3</c:v>
                </c:pt>
                <c:pt idx="10">
                  <c:v>5.0000000000000001E-3</c:v>
                </c:pt>
                <c:pt idx="11" formatCode="0.0%">
                  <c:v>6.0000000000000001E-3</c:v>
                </c:pt>
                <c:pt idx="12" formatCode="0.0%">
                  <c:v>7.0000000000000001E-3</c:v>
                </c:pt>
                <c:pt idx="13" formatCode="0.0%">
                  <c:v>8.0000000000000002E-3</c:v>
                </c:pt>
                <c:pt idx="14" formatCode="0.0%">
                  <c:v>8.9999999999999993E-3</c:v>
                </c:pt>
                <c:pt idx="15" formatCode="0.0%">
                  <c:v>0.01</c:v>
                </c:pt>
                <c:pt idx="16" formatCode="0.0%">
                  <c:v>1.4999999999999999E-2</c:v>
                </c:pt>
                <c:pt idx="17" formatCode="0.0%">
                  <c:v>0.02</c:v>
                </c:pt>
                <c:pt idx="18" formatCode="0.0%">
                  <c:v>2.5000000000000001E-2</c:v>
                </c:pt>
                <c:pt idx="19" formatCode="0.0%">
                  <c:v>0.03</c:v>
                </c:pt>
                <c:pt idx="20" formatCode="0.0%">
                  <c:v>3.5000000000000003E-2</c:v>
                </c:pt>
                <c:pt idx="21" formatCode="0.0%">
                  <c:v>0.04</c:v>
                </c:pt>
                <c:pt idx="22" formatCode="0.0%">
                  <c:v>4.4999999999999998E-2</c:v>
                </c:pt>
                <c:pt idx="23" formatCode="0%">
                  <c:v>0.05</c:v>
                </c:pt>
                <c:pt idx="24" formatCode="0%">
                  <c:v>0.06</c:v>
                </c:pt>
                <c:pt idx="25" formatCode="0%">
                  <c:v>7.0000000000000007E-2</c:v>
                </c:pt>
                <c:pt idx="26" formatCode="0%">
                  <c:v>0.08</c:v>
                </c:pt>
                <c:pt idx="27" formatCode="0%">
                  <c:v>0.09</c:v>
                </c:pt>
                <c:pt idx="28" formatCode="0%">
                  <c:v>0.1</c:v>
                </c:pt>
                <c:pt idx="29" formatCode="0%">
                  <c:v>0.15</c:v>
                </c:pt>
                <c:pt idx="30" formatCode="0%">
                  <c:v>0.2</c:v>
                </c:pt>
                <c:pt idx="31" formatCode="0%">
                  <c:v>0.25</c:v>
                </c:pt>
                <c:pt idx="32" formatCode="0%">
                  <c:v>0.3</c:v>
                </c:pt>
                <c:pt idx="33" formatCode="0%">
                  <c:v>0.35</c:v>
                </c:pt>
                <c:pt idx="34" formatCode="0%">
                  <c:v>0.4</c:v>
                </c:pt>
                <c:pt idx="35" formatCode="0%">
                  <c:v>0.45</c:v>
                </c:pt>
                <c:pt idx="36" formatCode="0%">
                  <c:v>0.5</c:v>
                </c:pt>
                <c:pt idx="37" formatCode="0%">
                  <c:v>0.6</c:v>
                </c:pt>
                <c:pt idx="38" formatCode="0%">
                  <c:v>0.7</c:v>
                </c:pt>
                <c:pt idx="39" formatCode="0%">
                  <c:v>0.8</c:v>
                </c:pt>
                <c:pt idx="40" formatCode="0%">
                  <c:v>0.9</c:v>
                </c:pt>
                <c:pt idx="41" formatCode="0%">
                  <c:v>1</c:v>
                </c:pt>
              </c:numCache>
            </c:numRef>
          </c:cat>
          <c:val>
            <c:numRef>
              <c:f>'Distress Table'!$R$7:$R$48</c:f>
              <c:numCache>
                <c:formatCode>0.00</c:formatCode>
                <c:ptCount val="42"/>
                <c:pt idx="0">
                  <c:v>0</c:v>
                </c:pt>
                <c:pt idx="1">
                  <c:v>0.1</c:v>
                </c:pt>
                <c:pt idx="2">
                  <c:v>1</c:v>
                </c:pt>
                <c:pt idx="3">
                  <c:v>1.4</c:v>
                </c:pt>
                <c:pt idx="4">
                  <c:v>1.8</c:v>
                </c:pt>
                <c:pt idx="5">
                  <c:v>2</c:v>
                </c:pt>
                <c:pt idx="6">
                  <c:v>2.4</c:v>
                </c:pt>
                <c:pt idx="7">
                  <c:v>2.8</c:v>
                </c:pt>
                <c:pt idx="8">
                  <c:v>3.2</c:v>
                </c:pt>
                <c:pt idx="9">
                  <c:v>3.6</c:v>
                </c:pt>
                <c:pt idx="10">
                  <c:v>4</c:v>
                </c:pt>
                <c:pt idx="11">
                  <c:v>4.9000000000000004</c:v>
                </c:pt>
                <c:pt idx="12">
                  <c:v>5.8</c:v>
                </c:pt>
                <c:pt idx="13">
                  <c:v>6.53</c:v>
                </c:pt>
                <c:pt idx="14">
                  <c:v>7.26</c:v>
                </c:pt>
                <c:pt idx="15">
                  <c:v>8</c:v>
                </c:pt>
                <c:pt idx="16">
                  <c:v>11</c:v>
                </c:pt>
                <c:pt idx="17">
                  <c:v>13</c:v>
                </c:pt>
                <c:pt idx="18">
                  <c:v>15</c:v>
                </c:pt>
                <c:pt idx="19">
                  <c:v>16.399999999999999</c:v>
                </c:pt>
                <c:pt idx="20">
                  <c:v>17.7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22.5</c:v>
                </c:pt>
                <c:pt idx="25">
                  <c:v>24</c:v>
                </c:pt>
                <c:pt idx="26">
                  <c:v>25.16</c:v>
                </c:pt>
                <c:pt idx="27">
                  <c:v>26.33</c:v>
                </c:pt>
                <c:pt idx="28">
                  <c:v>27.5</c:v>
                </c:pt>
                <c:pt idx="29">
                  <c:v>31.8</c:v>
                </c:pt>
                <c:pt idx="30">
                  <c:v>34.700000000000003</c:v>
                </c:pt>
                <c:pt idx="31">
                  <c:v>37.6</c:v>
                </c:pt>
                <c:pt idx="32">
                  <c:v>40.6</c:v>
                </c:pt>
                <c:pt idx="33">
                  <c:v>42.3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48.66</c:v>
                </c:pt>
                <c:pt idx="40">
                  <c:v>49.33</c:v>
                </c:pt>
                <c:pt idx="41">
                  <c:v>50</c:v>
                </c:pt>
              </c:numCache>
            </c:numRef>
          </c:val>
          <c:smooth val="0"/>
        </c:ser>
        <c:ser>
          <c:idx val="16"/>
          <c:order val="1"/>
          <c:tx>
            <c:strRef>
              <c:f>'Distress Table'!$S$6</c:f>
              <c:strCache>
                <c:ptCount val="1"/>
                <c:pt idx="0">
                  <c:v>6M</c:v>
                </c:pt>
              </c:strCache>
            </c:strRef>
          </c:tx>
          <c:spPr>
            <a:ln w="38100">
              <a:solidFill>
                <a:srgbClr val="3366FF"/>
              </a:solidFill>
              <a:prstDash val="solid"/>
            </a:ln>
          </c:spPr>
          <c:marker>
            <c:symbol val="none"/>
          </c:marker>
          <c:cat>
            <c:numRef>
              <c:f>'Distress Table'!$B$7:$B$48</c:f>
              <c:numCache>
                <c:formatCode>0.00%</c:formatCode>
                <c:ptCount val="42"/>
                <c:pt idx="0">
                  <c:v>0</c:v>
                </c:pt>
                <c:pt idx="1">
                  <c:v>1E-4</c:v>
                </c:pt>
                <c:pt idx="2">
                  <c:v>1E-3</c:v>
                </c:pt>
                <c:pt idx="3">
                  <c:v>1.5E-3</c:v>
                </c:pt>
                <c:pt idx="4">
                  <c:v>2E-3</c:v>
                </c:pt>
                <c:pt idx="5">
                  <c:v>2.5000000000000001E-3</c:v>
                </c:pt>
                <c:pt idx="6">
                  <c:v>3.0000000000000001E-3</c:v>
                </c:pt>
                <c:pt idx="7">
                  <c:v>3.5000000000000001E-3</c:v>
                </c:pt>
                <c:pt idx="8">
                  <c:v>4.0000000000000001E-3</c:v>
                </c:pt>
                <c:pt idx="9">
                  <c:v>4.4999999999999997E-3</c:v>
                </c:pt>
                <c:pt idx="10">
                  <c:v>5.0000000000000001E-3</c:v>
                </c:pt>
                <c:pt idx="11" formatCode="0.0%">
                  <c:v>6.0000000000000001E-3</c:v>
                </c:pt>
                <c:pt idx="12" formatCode="0.0%">
                  <c:v>7.0000000000000001E-3</c:v>
                </c:pt>
                <c:pt idx="13" formatCode="0.0%">
                  <c:v>8.0000000000000002E-3</c:v>
                </c:pt>
                <c:pt idx="14" formatCode="0.0%">
                  <c:v>8.9999999999999993E-3</c:v>
                </c:pt>
                <c:pt idx="15" formatCode="0.0%">
                  <c:v>0.01</c:v>
                </c:pt>
                <c:pt idx="16" formatCode="0.0%">
                  <c:v>1.4999999999999999E-2</c:v>
                </c:pt>
                <c:pt idx="17" formatCode="0.0%">
                  <c:v>0.02</c:v>
                </c:pt>
                <c:pt idx="18" formatCode="0.0%">
                  <c:v>2.5000000000000001E-2</c:v>
                </c:pt>
                <c:pt idx="19" formatCode="0.0%">
                  <c:v>0.03</c:v>
                </c:pt>
                <c:pt idx="20" formatCode="0.0%">
                  <c:v>3.5000000000000003E-2</c:v>
                </c:pt>
                <c:pt idx="21" formatCode="0.0%">
                  <c:v>0.04</c:v>
                </c:pt>
                <c:pt idx="22" formatCode="0.0%">
                  <c:v>4.4999999999999998E-2</c:v>
                </c:pt>
                <c:pt idx="23" formatCode="0%">
                  <c:v>0.05</c:v>
                </c:pt>
                <c:pt idx="24" formatCode="0%">
                  <c:v>0.06</c:v>
                </c:pt>
                <c:pt idx="25" formatCode="0%">
                  <c:v>7.0000000000000007E-2</c:v>
                </c:pt>
                <c:pt idx="26" formatCode="0%">
                  <c:v>0.08</c:v>
                </c:pt>
                <c:pt idx="27" formatCode="0%">
                  <c:v>0.09</c:v>
                </c:pt>
                <c:pt idx="28" formatCode="0%">
                  <c:v>0.1</c:v>
                </c:pt>
                <c:pt idx="29" formatCode="0%">
                  <c:v>0.15</c:v>
                </c:pt>
                <c:pt idx="30" formatCode="0%">
                  <c:v>0.2</c:v>
                </c:pt>
                <c:pt idx="31" formatCode="0%">
                  <c:v>0.25</c:v>
                </c:pt>
                <c:pt idx="32" formatCode="0%">
                  <c:v>0.3</c:v>
                </c:pt>
                <c:pt idx="33" formatCode="0%">
                  <c:v>0.35</c:v>
                </c:pt>
                <c:pt idx="34" formatCode="0%">
                  <c:v>0.4</c:v>
                </c:pt>
                <c:pt idx="35" formatCode="0%">
                  <c:v>0.45</c:v>
                </c:pt>
                <c:pt idx="36" formatCode="0%">
                  <c:v>0.5</c:v>
                </c:pt>
                <c:pt idx="37" formatCode="0%">
                  <c:v>0.6</c:v>
                </c:pt>
                <c:pt idx="38" formatCode="0%">
                  <c:v>0.7</c:v>
                </c:pt>
                <c:pt idx="39" formatCode="0%">
                  <c:v>0.8</c:v>
                </c:pt>
                <c:pt idx="40" formatCode="0%">
                  <c:v>0.9</c:v>
                </c:pt>
                <c:pt idx="41" formatCode="0%">
                  <c:v>1</c:v>
                </c:pt>
              </c:numCache>
            </c:numRef>
          </c:cat>
          <c:val>
            <c:numRef>
              <c:f>'Distress Table'!$S$7:$S$48</c:f>
              <c:numCache>
                <c:formatCode>0.00</c:formatCode>
                <c:ptCount val="42"/>
                <c:pt idx="0">
                  <c:v>0</c:v>
                </c:pt>
                <c:pt idx="1">
                  <c:v>0.4</c:v>
                </c:pt>
                <c:pt idx="2">
                  <c:v>4</c:v>
                </c:pt>
                <c:pt idx="3">
                  <c:v>5.6</c:v>
                </c:pt>
                <c:pt idx="4">
                  <c:v>6.8</c:v>
                </c:pt>
                <c:pt idx="5">
                  <c:v>8</c:v>
                </c:pt>
                <c:pt idx="6">
                  <c:v>9.4</c:v>
                </c:pt>
                <c:pt idx="7">
                  <c:v>10.199999999999999</c:v>
                </c:pt>
                <c:pt idx="8">
                  <c:v>11</c:v>
                </c:pt>
                <c:pt idx="9">
                  <c:v>11.7</c:v>
                </c:pt>
                <c:pt idx="10">
                  <c:v>12.4</c:v>
                </c:pt>
                <c:pt idx="11">
                  <c:v>13.7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22</c:v>
                </c:pt>
                <c:pt idx="17">
                  <c:v>24.6</c:v>
                </c:pt>
                <c:pt idx="18">
                  <c:v>27</c:v>
                </c:pt>
                <c:pt idx="19">
                  <c:v>29</c:v>
                </c:pt>
                <c:pt idx="20">
                  <c:v>30.5</c:v>
                </c:pt>
                <c:pt idx="21">
                  <c:v>32</c:v>
                </c:pt>
                <c:pt idx="22">
                  <c:v>33.5</c:v>
                </c:pt>
                <c:pt idx="23">
                  <c:v>35</c:v>
                </c:pt>
                <c:pt idx="24">
                  <c:v>37</c:v>
                </c:pt>
                <c:pt idx="25">
                  <c:v>39</c:v>
                </c:pt>
                <c:pt idx="26">
                  <c:v>40.659999999999997</c:v>
                </c:pt>
                <c:pt idx="27">
                  <c:v>42.33</c:v>
                </c:pt>
                <c:pt idx="28">
                  <c:v>44</c:v>
                </c:pt>
                <c:pt idx="29">
                  <c:v>50</c:v>
                </c:pt>
                <c:pt idx="30">
                  <c:v>54</c:v>
                </c:pt>
                <c:pt idx="31">
                  <c:v>56</c:v>
                </c:pt>
                <c:pt idx="32">
                  <c:v>58</c:v>
                </c:pt>
                <c:pt idx="33">
                  <c:v>59.5</c:v>
                </c:pt>
                <c:pt idx="34">
                  <c:v>61</c:v>
                </c:pt>
                <c:pt idx="35">
                  <c:v>61.7</c:v>
                </c:pt>
                <c:pt idx="36">
                  <c:v>62.4</c:v>
                </c:pt>
                <c:pt idx="37">
                  <c:v>63.7</c:v>
                </c:pt>
                <c:pt idx="38">
                  <c:v>65</c:v>
                </c:pt>
                <c:pt idx="39">
                  <c:v>65.66</c:v>
                </c:pt>
                <c:pt idx="40">
                  <c:v>66.33</c:v>
                </c:pt>
                <c:pt idx="41">
                  <c:v>67</c:v>
                </c:pt>
              </c:numCache>
            </c:numRef>
          </c:val>
          <c:smooth val="0"/>
        </c:ser>
        <c:ser>
          <c:idx val="17"/>
          <c:order val="2"/>
          <c:tx>
            <c:strRef>
              <c:f>'Distress Table'!$T$6</c:f>
              <c:strCache>
                <c:ptCount val="1"/>
                <c:pt idx="0">
                  <c:v>6H</c:v>
                </c:pt>
              </c:strCache>
            </c:strRef>
          </c:tx>
          <c:spPr>
            <a:ln w="38100">
              <a:solidFill>
                <a:srgbClr val="33CCCC"/>
              </a:solidFill>
              <a:prstDash val="solid"/>
            </a:ln>
          </c:spPr>
          <c:marker>
            <c:symbol val="none"/>
          </c:marker>
          <c:cat>
            <c:numRef>
              <c:f>'Distress Table'!$B$7:$B$48</c:f>
              <c:numCache>
                <c:formatCode>0.00%</c:formatCode>
                <c:ptCount val="42"/>
                <c:pt idx="0">
                  <c:v>0</c:v>
                </c:pt>
                <c:pt idx="1">
                  <c:v>1E-4</c:v>
                </c:pt>
                <c:pt idx="2">
                  <c:v>1E-3</c:v>
                </c:pt>
                <c:pt idx="3">
                  <c:v>1.5E-3</c:v>
                </c:pt>
                <c:pt idx="4">
                  <c:v>2E-3</c:v>
                </c:pt>
                <c:pt idx="5">
                  <c:v>2.5000000000000001E-3</c:v>
                </c:pt>
                <c:pt idx="6">
                  <c:v>3.0000000000000001E-3</c:v>
                </c:pt>
                <c:pt idx="7">
                  <c:v>3.5000000000000001E-3</c:v>
                </c:pt>
                <c:pt idx="8">
                  <c:v>4.0000000000000001E-3</c:v>
                </c:pt>
                <c:pt idx="9">
                  <c:v>4.4999999999999997E-3</c:v>
                </c:pt>
                <c:pt idx="10">
                  <c:v>5.0000000000000001E-3</c:v>
                </c:pt>
                <c:pt idx="11" formatCode="0.0%">
                  <c:v>6.0000000000000001E-3</c:v>
                </c:pt>
                <c:pt idx="12" formatCode="0.0%">
                  <c:v>7.0000000000000001E-3</c:v>
                </c:pt>
                <c:pt idx="13" formatCode="0.0%">
                  <c:v>8.0000000000000002E-3</c:v>
                </c:pt>
                <c:pt idx="14" formatCode="0.0%">
                  <c:v>8.9999999999999993E-3</c:v>
                </c:pt>
                <c:pt idx="15" formatCode="0.0%">
                  <c:v>0.01</c:v>
                </c:pt>
                <c:pt idx="16" formatCode="0.0%">
                  <c:v>1.4999999999999999E-2</c:v>
                </c:pt>
                <c:pt idx="17" formatCode="0.0%">
                  <c:v>0.02</c:v>
                </c:pt>
                <c:pt idx="18" formatCode="0.0%">
                  <c:v>2.5000000000000001E-2</c:v>
                </c:pt>
                <c:pt idx="19" formatCode="0.0%">
                  <c:v>0.03</c:v>
                </c:pt>
                <c:pt idx="20" formatCode="0.0%">
                  <c:v>3.5000000000000003E-2</c:v>
                </c:pt>
                <c:pt idx="21" formatCode="0.0%">
                  <c:v>0.04</c:v>
                </c:pt>
                <c:pt idx="22" formatCode="0.0%">
                  <c:v>4.4999999999999998E-2</c:v>
                </c:pt>
                <c:pt idx="23" formatCode="0%">
                  <c:v>0.05</c:v>
                </c:pt>
                <c:pt idx="24" formatCode="0%">
                  <c:v>0.06</c:v>
                </c:pt>
                <c:pt idx="25" formatCode="0%">
                  <c:v>7.0000000000000007E-2</c:v>
                </c:pt>
                <c:pt idx="26" formatCode="0%">
                  <c:v>0.08</c:v>
                </c:pt>
                <c:pt idx="27" formatCode="0%">
                  <c:v>0.09</c:v>
                </c:pt>
                <c:pt idx="28" formatCode="0%">
                  <c:v>0.1</c:v>
                </c:pt>
                <c:pt idx="29" formatCode="0%">
                  <c:v>0.15</c:v>
                </c:pt>
                <c:pt idx="30" formatCode="0%">
                  <c:v>0.2</c:v>
                </c:pt>
                <c:pt idx="31" formatCode="0%">
                  <c:v>0.25</c:v>
                </c:pt>
                <c:pt idx="32" formatCode="0%">
                  <c:v>0.3</c:v>
                </c:pt>
                <c:pt idx="33" formatCode="0%">
                  <c:v>0.35</c:v>
                </c:pt>
                <c:pt idx="34" formatCode="0%">
                  <c:v>0.4</c:v>
                </c:pt>
                <c:pt idx="35" formatCode="0%">
                  <c:v>0.45</c:v>
                </c:pt>
                <c:pt idx="36" formatCode="0%">
                  <c:v>0.5</c:v>
                </c:pt>
                <c:pt idx="37" formatCode="0%">
                  <c:v>0.6</c:v>
                </c:pt>
                <c:pt idx="38" formatCode="0%">
                  <c:v>0.7</c:v>
                </c:pt>
                <c:pt idx="39" formatCode="0%">
                  <c:v>0.8</c:v>
                </c:pt>
                <c:pt idx="40" formatCode="0%">
                  <c:v>0.9</c:v>
                </c:pt>
                <c:pt idx="41" formatCode="0%">
                  <c:v>1</c:v>
                </c:pt>
              </c:numCache>
            </c:numRef>
          </c:cat>
          <c:val>
            <c:numRef>
              <c:f>'Distress Table'!$T$7:$T$48</c:f>
              <c:numCache>
                <c:formatCode>0.00</c:formatCode>
                <c:ptCount val="42"/>
                <c:pt idx="0">
                  <c:v>0</c:v>
                </c:pt>
                <c:pt idx="1">
                  <c:v>0.64</c:v>
                </c:pt>
                <c:pt idx="2">
                  <c:v>6.4</c:v>
                </c:pt>
                <c:pt idx="3">
                  <c:v>10</c:v>
                </c:pt>
                <c:pt idx="4">
                  <c:v>12.2</c:v>
                </c:pt>
                <c:pt idx="5">
                  <c:v>14.4</c:v>
                </c:pt>
                <c:pt idx="6">
                  <c:v>16</c:v>
                </c:pt>
                <c:pt idx="7">
                  <c:v>17.5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22.5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31.6</c:v>
                </c:pt>
                <c:pt idx="17">
                  <c:v>35</c:v>
                </c:pt>
                <c:pt idx="18">
                  <c:v>37.799999999999997</c:v>
                </c:pt>
                <c:pt idx="19">
                  <c:v>40</c:v>
                </c:pt>
                <c:pt idx="20">
                  <c:v>42</c:v>
                </c:pt>
                <c:pt idx="21">
                  <c:v>44</c:v>
                </c:pt>
                <c:pt idx="22">
                  <c:v>45.9</c:v>
                </c:pt>
                <c:pt idx="23">
                  <c:v>47.8</c:v>
                </c:pt>
                <c:pt idx="24">
                  <c:v>50.7</c:v>
                </c:pt>
                <c:pt idx="25">
                  <c:v>53.6</c:v>
                </c:pt>
                <c:pt idx="26">
                  <c:v>55.9</c:v>
                </c:pt>
                <c:pt idx="27">
                  <c:v>58.2</c:v>
                </c:pt>
                <c:pt idx="28">
                  <c:v>60.5</c:v>
                </c:pt>
                <c:pt idx="29">
                  <c:v>67.7</c:v>
                </c:pt>
                <c:pt idx="30">
                  <c:v>72.400000000000006</c:v>
                </c:pt>
                <c:pt idx="31">
                  <c:v>76</c:v>
                </c:pt>
                <c:pt idx="32">
                  <c:v>79.5</c:v>
                </c:pt>
                <c:pt idx="33">
                  <c:v>81.25</c:v>
                </c:pt>
                <c:pt idx="34">
                  <c:v>83</c:v>
                </c:pt>
                <c:pt idx="35">
                  <c:v>84</c:v>
                </c:pt>
                <c:pt idx="36">
                  <c:v>85</c:v>
                </c:pt>
                <c:pt idx="37">
                  <c:v>86.3</c:v>
                </c:pt>
                <c:pt idx="38">
                  <c:v>87.6</c:v>
                </c:pt>
                <c:pt idx="39">
                  <c:v>88.4</c:v>
                </c:pt>
                <c:pt idx="40">
                  <c:v>89.2</c:v>
                </c:pt>
                <c:pt idx="41">
                  <c:v>90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576768"/>
        <c:axId val="108578688"/>
      </c:lineChart>
      <c:catAx>
        <c:axId val="108576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'% of failure</a:t>
                </a:r>
              </a:p>
            </c:rich>
          </c:tx>
          <c:layout>
            <c:manualLayout>
              <c:xMode val="edge"/>
              <c:yMode val="edge"/>
              <c:x val="0.44411775335998621"/>
              <c:y val="0.92382365184023718"/>
            </c:manualLayout>
          </c:layout>
          <c:overlay val="0"/>
          <c:spPr>
            <a:noFill/>
            <a:ln w="25400">
              <a:noFill/>
            </a:ln>
          </c:spPr>
        </c:title>
        <c:numFmt formatCode="0.00%" sourceLinked="1"/>
        <c:majorTickMark val="out"/>
        <c:minorTickMark val="none"/>
        <c:tickLblPos val="nextTo"/>
        <c:spPr>
          <a:ln w="3175">
            <a:solidFill>
              <a:srgbClr val="993366"/>
            </a:solidFill>
            <a:prstDash val="solid"/>
          </a:ln>
        </c:spPr>
        <c:txPr>
          <a:bodyPr rot="-270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57868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085786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Deduct Points</a:t>
                </a:r>
              </a:p>
            </c:rich>
          </c:tx>
          <c:layout>
            <c:manualLayout>
              <c:xMode val="edge"/>
              <c:yMode val="edge"/>
              <c:x val="1.6666670655893518E-2"/>
              <c:y val="0.4155128868846644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5767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901982302672701"/>
          <c:y val="0.43213340236005099"/>
          <c:w val="8.9215707628606478E-2"/>
          <c:h val="0.1675901977101479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5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Distress Deduct Points </a:t>
            </a:r>
            <a:r>
              <a:rPr lang="en-US" sz="1600" b="1" i="0" u="none" strike="noStrike" baseline="0">
                <a:solidFill>
                  <a:srgbClr val="008080"/>
                </a:solidFill>
                <a:latin typeface="Arial"/>
                <a:cs typeface="Arial"/>
              </a:rPr>
              <a:t>-</a:t>
            </a:r>
            <a:r>
              <a:rPr lang="en-US" sz="1600" b="1" i="0" u="none" strike="noStrike" baseline="0">
                <a:solidFill>
                  <a:srgbClr val="008000"/>
                </a:solidFill>
                <a:latin typeface="Arial"/>
                <a:cs typeface="Arial"/>
              </a:rPr>
              <a:t> 7 Weathering / Reveling </a:t>
            </a:r>
          </a:p>
        </c:rich>
      </c:tx>
      <c:layout>
        <c:manualLayout>
          <c:xMode val="edge"/>
          <c:yMode val="edge"/>
          <c:x val="0.18431376960635187"/>
          <c:y val="2.90859020819265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215707628606492E-2"/>
          <c:y val="0.16620515475386577"/>
          <c:w val="0.8235296088794446"/>
          <c:h val="0.68559626335969626"/>
        </c:manualLayout>
      </c:layout>
      <c:lineChart>
        <c:grouping val="standard"/>
        <c:varyColors val="0"/>
        <c:ser>
          <c:idx val="18"/>
          <c:order val="0"/>
          <c:tx>
            <c:strRef>
              <c:f>'Distress Table'!$U$6</c:f>
              <c:strCache>
                <c:ptCount val="1"/>
                <c:pt idx="0">
                  <c:v>7L</c:v>
                </c:pt>
              </c:strCache>
            </c:strRef>
          </c:tx>
          <c:spPr>
            <a:ln w="381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numRef>
              <c:f>'Distress Table'!$B$7:$B$48</c:f>
              <c:numCache>
                <c:formatCode>0.00%</c:formatCode>
                <c:ptCount val="42"/>
                <c:pt idx="0">
                  <c:v>0</c:v>
                </c:pt>
                <c:pt idx="1">
                  <c:v>1E-4</c:v>
                </c:pt>
                <c:pt idx="2">
                  <c:v>1E-3</c:v>
                </c:pt>
                <c:pt idx="3">
                  <c:v>1.5E-3</c:v>
                </c:pt>
                <c:pt idx="4">
                  <c:v>2E-3</c:v>
                </c:pt>
                <c:pt idx="5">
                  <c:v>2.5000000000000001E-3</c:v>
                </c:pt>
                <c:pt idx="6">
                  <c:v>3.0000000000000001E-3</c:v>
                </c:pt>
                <c:pt idx="7">
                  <c:v>3.5000000000000001E-3</c:v>
                </c:pt>
                <c:pt idx="8">
                  <c:v>4.0000000000000001E-3</c:v>
                </c:pt>
                <c:pt idx="9">
                  <c:v>4.4999999999999997E-3</c:v>
                </c:pt>
                <c:pt idx="10">
                  <c:v>5.0000000000000001E-3</c:v>
                </c:pt>
                <c:pt idx="11" formatCode="0.0%">
                  <c:v>6.0000000000000001E-3</c:v>
                </c:pt>
                <c:pt idx="12" formatCode="0.0%">
                  <c:v>7.0000000000000001E-3</c:v>
                </c:pt>
                <c:pt idx="13" formatCode="0.0%">
                  <c:v>8.0000000000000002E-3</c:v>
                </c:pt>
                <c:pt idx="14" formatCode="0.0%">
                  <c:v>8.9999999999999993E-3</c:v>
                </c:pt>
                <c:pt idx="15" formatCode="0.0%">
                  <c:v>0.01</c:v>
                </c:pt>
                <c:pt idx="16" formatCode="0.0%">
                  <c:v>1.4999999999999999E-2</c:v>
                </c:pt>
                <c:pt idx="17" formatCode="0.0%">
                  <c:v>0.02</c:v>
                </c:pt>
                <c:pt idx="18" formatCode="0.0%">
                  <c:v>2.5000000000000001E-2</c:v>
                </c:pt>
                <c:pt idx="19" formatCode="0.0%">
                  <c:v>0.03</c:v>
                </c:pt>
                <c:pt idx="20" formatCode="0.0%">
                  <c:v>3.5000000000000003E-2</c:v>
                </c:pt>
                <c:pt idx="21" formatCode="0.0%">
                  <c:v>0.04</c:v>
                </c:pt>
                <c:pt idx="22" formatCode="0.0%">
                  <c:v>4.4999999999999998E-2</c:v>
                </c:pt>
                <c:pt idx="23" formatCode="0%">
                  <c:v>0.05</c:v>
                </c:pt>
                <c:pt idx="24" formatCode="0%">
                  <c:v>0.06</c:v>
                </c:pt>
                <c:pt idx="25" formatCode="0%">
                  <c:v>7.0000000000000007E-2</c:v>
                </c:pt>
                <c:pt idx="26" formatCode="0%">
                  <c:v>0.08</c:v>
                </c:pt>
                <c:pt idx="27" formatCode="0%">
                  <c:v>0.09</c:v>
                </c:pt>
                <c:pt idx="28" formatCode="0%">
                  <c:v>0.1</c:v>
                </c:pt>
                <c:pt idx="29" formatCode="0%">
                  <c:v>0.15</c:v>
                </c:pt>
                <c:pt idx="30" formatCode="0%">
                  <c:v>0.2</c:v>
                </c:pt>
                <c:pt idx="31" formatCode="0%">
                  <c:v>0.25</c:v>
                </c:pt>
                <c:pt idx="32" formatCode="0%">
                  <c:v>0.3</c:v>
                </c:pt>
                <c:pt idx="33" formatCode="0%">
                  <c:v>0.35</c:v>
                </c:pt>
                <c:pt idx="34" formatCode="0%">
                  <c:v>0.4</c:v>
                </c:pt>
                <c:pt idx="35" formatCode="0%">
                  <c:v>0.45</c:v>
                </c:pt>
                <c:pt idx="36" formatCode="0%">
                  <c:v>0.5</c:v>
                </c:pt>
                <c:pt idx="37" formatCode="0%">
                  <c:v>0.6</c:v>
                </c:pt>
                <c:pt idx="38" formatCode="0%">
                  <c:v>0.7</c:v>
                </c:pt>
                <c:pt idx="39" formatCode="0%">
                  <c:v>0.8</c:v>
                </c:pt>
                <c:pt idx="40" formatCode="0%">
                  <c:v>0.9</c:v>
                </c:pt>
                <c:pt idx="41" formatCode="0%">
                  <c:v>1</c:v>
                </c:pt>
              </c:numCache>
            </c:numRef>
          </c:cat>
          <c:val>
            <c:numRef>
              <c:f>'Distress Table'!$U$7:$U$48</c:f>
              <c:numCache>
                <c:formatCode>0.00</c:formatCode>
                <c:ptCount val="4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0.2</c:v>
                </c:pt>
                <c:pt idx="4">
                  <c:v>0.4</c:v>
                </c:pt>
                <c:pt idx="5">
                  <c:v>0.6</c:v>
                </c:pt>
                <c:pt idx="6">
                  <c:v>0.8</c:v>
                </c:pt>
                <c:pt idx="7">
                  <c:v>0.9</c:v>
                </c:pt>
                <c:pt idx="8">
                  <c:v>1</c:v>
                </c:pt>
                <c:pt idx="9">
                  <c:v>1.1000000000000001</c:v>
                </c:pt>
                <c:pt idx="10">
                  <c:v>1.2</c:v>
                </c:pt>
                <c:pt idx="11">
                  <c:v>1.4</c:v>
                </c:pt>
                <c:pt idx="12">
                  <c:v>1.6</c:v>
                </c:pt>
                <c:pt idx="13">
                  <c:v>1.73</c:v>
                </c:pt>
                <c:pt idx="14">
                  <c:v>1.86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2.4</c:v>
                </c:pt>
                <c:pt idx="19">
                  <c:v>2.6</c:v>
                </c:pt>
                <c:pt idx="20">
                  <c:v>2.8</c:v>
                </c:pt>
                <c:pt idx="21">
                  <c:v>3</c:v>
                </c:pt>
                <c:pt idx="22">
                  <c:v>3.2</c:v>
                </c:pt>
                <c:pt idx="23">
                  <c:v>3.4</c:v>
                </c:pt>
                <c:pt idx="24">
                  <c:v>3.7</c:v>
                </c:pt>
                <c:pt idx="25">
                  <c:v>4</c:v>
                </c:pt>
                <c:pt idx="26">
                  <c:v>4.33</c:v>
                </c:pt>
                <c:pt idx="27">
                  <c:v>4.66</c:v>
                </c:pt>
                <c:pt idx="28">
                  <c:v>5</c:v>
                </c:pt>
                <c:pt idx="29">
                  <c:v>6.6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10.5</c:v>
                </c:pt>
                <c:pt idx="34">
                  <c:v>11</c:v>
                </c:pt>
                <c:pt idx="35">
                  <c:v>11.8</c:v>
                </c:pt>
                <c:pt idx="36">
                  <c:v>12.6</c:v>
                </c:pt>
                <c:pt idx="37">
                  <c:v>13.8</c:v>
                </c:pt>
                <c:pt idx="38">
                  <c:v>15</c:v>
                </c:pt>
                <c:pt idx="39">
                  <c:v>15.66</c:v>
                </c:pt>
                <c:pt idx="40">
                  <c:v>16.329999999999998</c:v>
                </c:pt>
                <c:pt idx="41">
                  <c:v>17</c:v>
                </c:pt>
              </c:numCache>
            </c:numRef>
          </c:val>
          <c:smooth val="0"/>
        </c:ser>
        <c:ser>
          <c:idx val="19"/>
          <c:order val="1"/>
          <c:tx>
            <c:strRef>
              <c:f>'Distress Table'!$V$6</c:f>
              <c:strCache>
                <c:ptCount val="1"/>
                <c:pt idx="0">
                  <c:v>7M</c:v>
                </c:pt>
              </c:strCache>
            </c:strRef>
          </c:tx>
          <c:spPr>
            <a:ln w="38100">
              <a:solidFill>
                <a:srgbClr val="FFCC00"/>
              </a:solidFill>
              <a:prstDash val="solid"/>
            </a:ln>
          </c:spPr>
          <c:marker>
            <c:symbol val="none"/>
          </c:marker>
          <c:cat>
            <c:numRef>
              <c:f>'Distress Table'!$B$7:$B$48</c:f>
              <c:numCache>
                <c:formatCode>0.00%</c:formatCode>
                <c:ptCount val="42"/>
                <c:pt idx="0">
                  <c:v>0</c:v>
                </c:pt>
                <c:pt idx="1">
                  <c:v>1E-4</c:v>
                </c:pt>
                <c:pt idx="2">
                  <c:v>1E-3</c:v>
                </c:pt>
                <c:pt idx="3">
                  <c:v>1.5E-3</c:v>
                </c:pt>
                <c:pt idx="4">
                  <c:v>2E-3</c:v>
                </c:pt>
                <c:pt idx="5">
                  <c:v>2.5000000000000001E-3</c:v>
                </c:pt>
                <c:pt idx="6">
                  <c:v>3.0000000000000001E-3</c:v>
                </c:pt>
                <c:pt idx="7">
                  <c:v>3.5000000000000001E-3</c:v>
                </c:pt>
                <c:pt idx="8">
                  <c:v>4.0000000000000001E-3</c:v>
                </c:pt>
                <c:pt idx="9">
                  <c:v>4.4999999999999997E-3</c:v>
                </c:pt>
                <c:pt idx="10">
                  <c:v>5.0000000000000001E-3</c:v>
                </c:pt>
                <c:pt idx="11" formatCode="0.0%">
                  <c:v>6.0000000000000001E-3</c:v>
                </c:pt>
                <c:pt idx="12" formatCode="0.0%">
                  <c:v>7.0000000000000001E-3</c:v>
                </c:pt>
                <c:pt idx="13" formatCode="0.0%">
                  <c:v>8.0000000000000002E-3</c:v>
                </c:pt>
                <c:pt idx="14" formatCode="0.0%">
                  <c:v>8.9999999999999993E-3</c:v>
                </c:pt>
                <c:pt idx="15" formatCode="0.0%">
                  <c:v>0.01</c:v>
                </c:pt>
                <c:pt idx="16" formatCode="0.0%">
                  <c:v>1.4999999999999999E-2</c:v>
                </c:pt>
                <c:pt idx="17" formatCode="0.0%">
                  <c:v>0.02</c:v>
                </c:pt>
                <c:pt idx="18" formatCode="0.0%">
                  <c:v>2.5000000000000001E-2</c:v>
                </c:pt>
                <c:pt idx="19" formatCode="0.0%">
                  <c:v>0.03</c:v>
                </c:pt>
                <c:pt idx="20" formatCode="0.0%">
                  <c:v>3.5000000000000003E-2</c:v>
                </c:pt>
                <c:pt idx="21" formatCode="0.0%">
                  <c:v>0.04</c:v>
                </c:pt>
                <c:pt idx="22" formatCode="0.0%">
                  <c:v>4.4999999999999998E-2</c:v>
                </c:pt>
                <c:pt idx="23" formatCode="0%">
                  <c:v>0.05</c:v>
                </c:pt>
                <c:pt idx="24" formatCode="0%">
                  <c:v>0.06</c:v>
                </c:pt>
                <c:pt idx="25" formatCode="0%">
                  <c:v>7.0000000000000007E-2</c:v>
                </c:pt>
                <c:pt idx="26" formatCode="0%">
                  <c:v>0.08</c:v>
                </c:pt>
                <c:pt idx="27" formatCode="0%">
                  <c:v>0.09</c:v>
                </c:pt>
                <c:pt idx="28" formatCode="0%">
                  <c:v>0.1</c:v>
                </c:pt>
                <c:pt idx="29" formatCode="0%">
                  <c:v>0.15</c:v>
                </c:pt>
                <c:pt idx="30" formatCode="0%">
                  <c:v>0.2</c:v>
                </c:pt>
                <c:pt idx="31" formatCode="0%">
                  <c:v>0.25</c:v>
                </c:pt>
                <c:pt idx="32" formatCode="0%">
                  <c:v>0.3</c:v>
                </c:pt>
                <c:pt idx="33" formatCode="0%">
                  <c:v>0.35</c:v>
                </c:pt>
                <c:pt idx="34" formatCode="0%">
                  <c:v>0.4</c:v>
                </c:pt>
                <c:pt idx="35" formatCode="0%">
                  <c:v>0.45</c:v>
                </c:pt>
                <c:pt idx="36" formatCode="0%">
                  <c:v>0.5</c:v>
                </c:pt>
                <c:pt idx="37" formatCode="0%">
                  <c:v>0.6</c:v>
                </c:pt>
                <c:pt idx="38" formatCode="0%">
                  <c:v>0.7</c:v>
                </c:pt>
                <c:pt idx="39" formatCode="0%">
                  <c:v>0.8</c:v>
                </c:pt>
                <c:pt idx="40" formatCode="0%">
                  <c:v>0.9</c:v>
                </c:pt>
                <c:pt idx="41" formatCode="0%">
                  <c:v>1</c:v>
                </c:pt>
              </c:numCache>
            </c:numRef>
          </c:cat>
          <c:val>
            <c:numRef>
              <c:f>'Distress Table'!$V$7:$V$48</c:f>
              <c:numCache>
                <c:formatCode>0.00</c:formatCode>
                <c:ptCount val="42"/>
                <c:pt idx="0">
                  <c:v>0</c:v>
                </c:pt>
                <c:pt idx="1">
                  <c:v>0.4</c:v>
                </c:pt>
                <c:pt idx="2">
                  <c:v>4</c:v>
                </c:pt>
                <c:pt idx="3">
                  <c:v>5</c:v>
                </c:pt>
                <c:pt idx="4">
                  <c:v>5.6</c:v>
                </c:pt>
                <c:pt idx="5">
                  <c:v>6</c:v>
                </c:pt>
                <c:pt idx="6">
                  <c:v>6.2</c:v>
                </c:pt>
                <c:pt idx="7">
                  <c:v>6.6</c:v>
                </c:pt>
                <c:pt idx="8">
                  <c:v>7</c:v>
                </c:pt>
                <c:pt idx="9">
                  <c:v>7.1</c:v>
                </c:pt>
                <c:pt idx="10">
                  <c:v>7.2</c:v>
                </c:pt>
                <c:pt idx="11">
                  <c:v>7.6</c:v>
                </c:pt>
                <c:pt idx="12">
                  <c:v>8</c:v>
                </c:pt>
                <c:pt idx="13">
                  <c:v>8.33</c:v>
                </c:pt>
                <c:pt idx="14">
                  <c:v>8.66</c:v>
                </c:pt>
                <c:pt idx="15">
                  <c:v>9</c:v>
                </c:pt>
                <c:pt idx="16">
                  <c:v>9.6</c:v>
                </c:pt>
                <c:pt idx="17">
                  <c:v>10</c:v>
                </c:pt>
                <c:pt idx="18">
                  <c:v>10.4</c:v>
                </c:pt>
                <c:pt idx="19">
                  <c:v>11</c:v>
                </c:pt>
                <c:pt idx="20">
                  <c:v>11.7</c:v>
                </c:pt>
                <c:pt idx="21">
                  <c:v>12.4</c:v>
                </c:pt>
                <c:pt idx="22">
                  <c:v>13</c:v>
                </c:pt>
                <c:pt idx="23">
                  <c:v>13.6</c:v>
                </c:pt>
                <c:pt idx="24">
                  <c:v>14.7</c:v>
                </c:pt>
                <c:pt idx="25">
                  <c:v>15.8</c:v>
                </c:pt>
                <c:pt idx="26">
                  <c:v>16.53</c:v>
                </c:pt>
                <c:pt idx="27">
                  <c:v>17.260000000000002</c:v>
                </c:pt>
                <c:pt idx="28">
                  <c:v>18</c:v>
                </c:pt>
                <c:pt idx="29">
                  <c:v>22</c:v>
                </c:pt>
                <c:pt idx="30">
                  <c:v>25</c:v>
                </c:pt>
                <c:pt idx="31">
                  <c:v>27</c:v>
                </c:pt>
                <c:pt idx="32">
                  <c:v>29</c:v>
                </c:pt>
                <c:pt idx="33">
                  <c:v>30.7</c:v>
                </c:pt>
                <c:pt idx="34">
                  <c:v>32.4</c:v>
                </c:pt>
                <c:pt idx="35">
                  <c:v>33.700000000000003</c:v>
                </c:pt>
                <c:pt idx="36">
                  <c:v>35</c:v>
                </c:pt>
                <c:pt idx="37">
                  <c:v>37</c:v>
                </c:pt>
                <c:pt idx="38">
                  <c:v>39</c:v>
                </c:pt>
                <c:pt idx="39">
                  <c:v>40.659999999999997</c:v>
                </c:pt>
                <c:pt idx="40">
                  <c:v>42.33</c:v>
                </c:pt>
                <c:pt idx="41">
                  <c:v>44</c:v>
                </c:pt>
              </c:numCache>
            </c:numRef>
          </c:val>
          <c:smooth val="0"/>
        </c:ser>
        <c:ser>
          <c:idx val="20"/>
          <c:order val="2"/>
          <c:tx>
            <c:strRef>
              <c:f>'Distress Table'!$W$6</c:f>
              <c:strCache>
                <c:ptCount val="1"/>
                <c:pt idx="0">
                  <c:v>7H</c:v>
                </c:pt>
              </c:strCache>
            </c:strRef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numRef>
              <c:f>'Distress Table'!$B$7:$B$48</c:f>
              <c:numCache>
                <c:formatCode>0.00%</c:formatCode>
                <c:ptCount val="42"/>
                <c:pt idx="0">
                  <c:v>0</c:v>
                </c:pt>
                <c:pt idx="1">
                  <c:v>1E-4</c:v>
                </c:pt>
                <c:pt idx="2">
                  <c:v>1E-3</c:v>
                </c:pt>
                <c:pt idx="3">
                  <c:v>1.5E-3</c:v>
                </c:pt>
                <c:pt idx="4">
                  <c:v>2E-3</c:v>
                </c:pt>
                <c:pt idx="5">
                  <c:v>2.5000000000000001E-3</c:v>
                </c:pt>
                <c:pt idx="6">
                  <c:v>3.0000000000000001E-3</c:v>
                </c:pt>
                <c:pt idx="7">
                  <c:v>3.5000000000000001E-3</c:v>
                </c:pt>
                <c:pt idx="8">
                  <c:v>4.0000000000000001E-3</c:v>
                </c:pt>
                <c:pt idx="9">
                  <c:v>4.4999999999999997E-3</c:v>
                </c:pt>
                <c:pt idx="10">
                  <c:v>5.0000000000000001E-3</c:v>
                </c:pt>
                <c:pt idx="11" formatCode="0.0%">
                  <c:v>6.0000000000000001E-3</c:v>
                </c:pt>
                <c:pt idx="12" formatCode="0.0%">
                  <c:v>7.0000000000000001E-3</c:v>
                </c:pt>
                <c:pt idx="13" formatCode="0.0%">
                  <c:v>8.0000000000000002E-3</c:v>
                </c:pt>
                <c:pt idx="14" formatCode="0.0%">
                  <c:v>8.9999999999999993E-3</c:v>
                </c:pt>
                <c:pt idx="15" formatCode="0.0%">
                  <c:v>0.01</c:v>
                </c:pt>
                <c:pt idx="16" formatCode="0.0%">
                  <c:v>1.4999999999999999E-2</c:v>
                </c:pt>
                <c:pt idx="17" formatCode="0.0%">
                  <c:v>0.02</c:v>
                </c:pt>
                <c:pt idx="18" formatCode="0.0%">
                  <c:v>2.5000000000000001E-2</c:v>
                </c:pt>
                <c:pt idx="19" formatCode="0.0%">
                  <c:v>0.03</c:v>
                </c:pt>
                <c:pt idx="20" formatCode="0.0%">
                  <c:v>3.5000000000000003E-2</c:v>
                </c:pt>
                <c:pt idx="21" formatCode="0.0%">
                  <c:v>0.04</c:v>
                </c:pt>
                <c:pt idx="22" formatCode="0.0%">
                  <c:v>4.4999999999999998E-2</c:v>
                </c:pt>
                <c:pt idx="23" formatCode="0%">
                  <c:v>0.05</c:v>
                </c:pt>
                <c:pt idx="24" formatCode="0%">
                  <c:v>0.06</c:v>
                </c:pt>
                <c:pt idx="25" formatCode="0%">
                  <c:v>7.0000000000000007E-2</c:v>
                </c:pt>
                <c:pt idx="26" formatCode="0%">
                  <c:v>0.08</c:v>
                </c:pt>
                <c:pt idx="27" formatCode="0%">
                  <c:v>0.09</c:v>
                </c:pt>
                <c:pt idx="28" formatCode="0%">
                  <c:v>0.1</c:v>
                </c:pt>
                <c:pt idx="29" formatCode="0%">
                  <c:v>0.15</c:v>
                </c:pt>
                <c:pt idx="30" formatCode="0%">
                  <c:v>0.2</c:v>
                </c:pt>
                <c:pt idx="31" formatCode="0%">
                  <c:v>0.25</c:v>
                </c:pt>
                <c:pt idx="32" formatCode="0%">
                  <c:v>0.3</c:v>
                </c:pt>
                <c:pt idx="33" formatCode="0%">
                  <c:v>0.35</c:v>
                </c:pt>
                <c:pt idx="34" formatCode="0%">
                  <c:v>0.4</c:v>
                </c:pt>
                <c:pt idx="35" formatCode="0%">
                  <c:v>0.45</c:v>
                </c:pt>
                <c:pt idx="36" formatCode="0%">
                  <c:v>0.5</c:v>
                </c:pt>
                <c:pt idx="37" formatCode="0%">
                  <c:v>0.6</c:v>
                </c:pt>
                <c:pt idx="38" formatCode="0%">
                  <c:v>0.7</c:v>
                </c:pt>
                <c:pt idx="39" formatCode="0%">
                  <c:v>0.8</c:v>
                </c:pt>
                <c:pt idx="40" formatCode="0%">
                  <c:v>0.9</c:v>
                </c:pt>
                <c:pt idx="41" formatCode="0%">
                  <c:v>1</c:v>
                </c:pt>
              </c:numCache>
            </c:numRef>
          </c:cat>
          <c:val>
            <c:numRef>
              <c:f>'Distress Table'!$W$7:$W$48</c:f>
              <c:numCache>
                <c:formatCode>0.00</c:formatCode>
                <c:ptCount val="42"/>
                <c:pt idx="0">
                  <c:v>0</c:v>
                </c:pt>
                <c:pt idx="1">
                  <c:v>0.7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10.4</c:v>
                </c:pt>
                <c:pt idx="7">
                  <c:v>11</c:v>
                </c:pt>
                <c:pt idx="8">
                  <c:v>11.6</c:v>
                </c:pt>
                <c:pt idx="9">
                  <c:v>12</c:v>
                </c:pt>
                <c:pt idx="10">
                  <c:v>12.4</c:v>
                </c:pt>
                <c:pt idx="11">
                  <c:v>13.2</c:v>
                </c:pt>
                <c:pt idx="12">
                  <c:v>14</c:v>
                </c:pt>
                <c:pt idx="13">
                  <c:v>14.66</c:v>
                </c:pt>
                <c:pt idx="14">
                  <c:v>15.33</c:v>
                </c:pt>
                <c:pt idx="15">
                  <c:v>16</c:v>
                </c:pt>
                <c:pt idx="16">
                  <c:v>18.600000000000001</c:v>
                </c:pt>
                <c:pt idx="17">
                  <c:v>20.6</c:v>
                </c:pt>
                <c:pt idx="18">
                  <c:v>23</c:v>
                </c:pt>
                <c:pt idx="19">
                  <c:v>24.2</c:v>
                </c:pt>
                <c:pt idx="20">
                  <c:v>25.9</c:v>
                </c:pt>
                <c:pt idx="21">
                  <c:v>27.6</c:v>
                </c:pt>
                <c:pt idx="22">
                  <c:v>28.8</c:v>
                </c:pt>
                <c:pt idx="23">
                  <c:v>30</c:v>
                </c:pt>
                <c:pt idx="24">
                  <c:v>32</c:v>
                </c:pt>
                <c:pt idx="25">
                  <c:v>34</c:v>
                </c:pt>
                <c:pt idx="26">
                  <c:v>36.6</c:v>
                </c:pt>
                <c:pt idx="27">
                  <c:v>39.200000000000003</c:v>
                </c:pt>
                <c:pt idx="28">
                  <c:v>41.8</c:v>
                </c:pt>
                <c:pt idx="29">
                  <c:v>50.3</c:v>
                </c:pt>
                <c:pt idx="30">
                  <c:v>55.8</c:v>
                </c:pt>
                <c:pt idx="31">
                  <c:v>59.5</c:v>
                </c:pt>
                <c:pt idx="32">
                  <c:v>62</c:v>
                </c:pt>
                <c:pt idx="33">
                  <c:v>64</c:v>
                </c:pt>
                <c:pt idx="34">
                  <c:v>66</c:v>
                </c:pt>
                <c:pt idx="35">
                  <c:v>67.5</c:v>
                </c:pt>
                <c:pt idx="36">
                  <c:v>69</c:v>
                </c:pt>
                <c:pt idx="37">
                  <c:v>71</c:v>
                </c:pt>
                <c:pt idx="38">
                  <c:v>73</c:v>
                </c:pt>
                <c:pt idx="39">
                  <c:v>74.33</c:v>
                </c:pt>
                <c:pt idx="40">
                  <c:v>75.66</c:v>
                </c:pt>
                <c:pt idx="41">
                  <c:v>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103552"/>
        <c:axId val="108105728"/>
      </c:lineChart>
      <c:catAx>
        <c:axId val="108103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'% of failure</a:t>
                </a:r>
              </a:p>
            </c:rich>
          </c:tx>
          <c:layout>
            <c:manualLayout>
              <c:xMode val="edge"/>
              <c:yMode val="edge"/>
              <c:x val="0.44313736096846301"/>
              <c:y val="0.9224386088839549"/>
            </c:manualLayout>
          </c:layout>
          <c:overlay val="0"/>
          <c:spPr>
            <a:noFill/>
            <a:ln w="25400">
              <a:noFill/>
            </a:ln>
          </c:spPr>
        </c:title>
        <c:numFmt formatCode="0.00%" sourceLinked="1"/>
        <c:majorTickMark val="out"/>
        <c:minorTickMark val="none"/>
        <c:tickLblPos val="nextTo"/>
        <c:spPr>
          <a:ln w="3175">
            <a:solidFill>
              <a:srgbClr val="993366"/>
            </a:solidFill>
            <a:prstDash val="solid"/>
          </a:ln>
        </c:spPr>
        <c:txPr>
          <a:bodyPr rot="-270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10572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081057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Deduct Points</a:t>
                </a:r>
              </a:p>
            </c:rich>
          </c:tx>
          <c:layout>
            <c:manualLayout>
              <c:xMode val="edge"/>
              <c:yMode val="edge"/>
              <c:x val="2.0588240221986118E-2"/>
              <c:y val="0.4127428009720999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1035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901982302672701"/>
          <c:y val="0.43074835940376871"/>
          <c:w val="8.9215707628606478E-2"/>
          <c:h val="0.1675901977101479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5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55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Score Corrections for Multiple Distress - </a:t>
            </a:r>
            <a:r>
              <a:rPr lang="en-US" sz="1200" b="1" i="0" u="none" strike="noStrike" baseline="0">
                <a:solidFill>
                  <a:srgbClr val="008000"/>
                </a:solidFill>
                <a:latin typeface="Arial"/>
                <a:cs typeface="Arial"/>
              </a:rPr>
              <a:t>Lines are number of distresses</a:t>
            </a:r>
          </a:p>
        </c:rich>
      </c:tx>
      <c:layout>
        <c:manualLayout>
          <c:xMode val="edge"/>
          <c:yMode val="edge"/>
          <c:x val="0.14587543065452119"/>
          <c:y val="3.1201301526947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62185763734955"/>
          <c:y val="0.2012483948488144"/>
          <c:w val="0.81187222440136964"/>
          <c:h val="0.64274681145512824"/>
        </c:manualLayout>
      </c:layout>
      <c:lineChart>
        <c:grouping val="standard"/>
        <c:varyColors val="0"/>
        <c:ser>
          <c:idx val="0"/>
          <c:order val="0"/>
          <c:tx>
            <c:strRef>
              <c:f>'Correction Table'!$E$2:$E$3</c:f>
              <c:strCache>
                <c:ptCount val="1"/>
                <c:pt idx="0">
                  <c:v>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'Correction Table'!$D$4:$D$102</c:f>
              <c:numCache>
                <c:formatCode>0.00</c:formatCode>
                <c:ptCount val="99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45</c:v>
                </c:pt>
                <c:pt idx="22">
                  <c:v>50</c:v>
                </c:pt>
                <c:pt idx="23">
                  <c:v>55</c:v>
                </c:pt>
                <c:pt idx="24">
                  <c:v>60</c:v>
                </c:pt>
                <c:pt idx="25">
                  <c:v>65</c:v>
                </c:pt>
                <c:pt idx="26">
                  <c:v>70</c:v>
                </c:pt>
                <c:pt idx="27">
                  <c:v>75</c:v>
                </c:pt>
                <c:pt idx="28">
                  <c:v>80</c:v>
                </c:pt>
                <c:pt idx="29">
                  <c:v>85</c:v>
                </c:pt>
                <c:pt idx="30">
                  <c:v>90</c:v>
                </c:pt>
                <c:pt idx="31">
                  <c:v>95</c:v>
                </c:pt>
                <c:pt idx="32">
                  <c:v>100</c:v>
                </c:pt>
                <c:pt idx="33">
                  <c:v>105</c:v>
                </c:pt>
                <c:pt idx="34">
                  <c:v>110</c:v>
                </c:pt>
                <c:pt idx="35">
                  <c:v>115</c:v>
                </c:pt>
                <c:pt idx="36">
                  <c:v>120</c:v>
                </c:pt>
                <c:pt idx="37">
                  <c:v>125</c:v>
                </c:pt>
                <c:pt idx="38">
                  <c:v>130</c:v>
                </c:pt>
                <c:pt idx="39">
                  <c:v>135</c:v>
                </c:pt>
                <c:pt idx="40">
                  <c:v>140</c:v>
                </c:pt>
                <c:pt idx="41">
                  <c:v>145</c:v>
                </c:pt>
                <c:pt idx="42">
                  <c:v>150</c:v>
                </c:pt>
                <c:pt idx="43">
                  <c:v>155</c:v>
                </c:pt>
                <c:pt idx="44">
                  <c:v>160</c:v>
                </c:pt>
                <c:pt idx="45">
                  <c:v>165</c:v>
                </c:pt>
                <c:pt idx="46">
                  <c:v>170</c:v>
                </c:pt>
                <c:pt idx="47">
                  <c:v>175</c:v>
                </c:pt>
                <c:pt idx="48">
                  <c:v>180</c:v>
                </c:pt>
                <c:pt idx="49">
                  <c:v>185</c:v>
                </c:pt>
                <c:pt idx="50">
                  <c:v>190</c:v>
                </c:pt>
                <c:pt idx="51">
                  <c:v>195</c:v>
                </c:pt>
                <c:pt idx="52">
                  <c:v>200</c:v>
                </c:pt>
                <c:pt idx="53">
                  <c:v>210</c:v>
                </c:pt>
                <c:pt idx="54">
                  <c:v>220</c:v>
                </c:pt>
                <c:pt idx="55">
                  <c:v>225</c:v>
                </c:pt>
                <c:pt idx="56">
                  <c:v>235</c:v>
                </c:pt>
                <c:pt idx="57">
                  <c:v>250</c:v>
                </c:pt>
                <c:pt idx="58">
                  <c:v>260</c:v>
                </c:pt>
                <c:pt idx="59">
                  <c:v>265</c:v>
                </c:pt>
                <c:pt idx="60">
                  <c:v>275</c:v>
                </c:pt>
                <c:pt idx="61">
                  <c:v>280</c:v>
                </c:pt>
                <c:pt idx="62">
                  <c:v>285</c:v>
                </c:pt>
                <c:pt idx="63">
                  <c:v>290</c:v>
                </c:pt>
                <c:pt idx="64">
                  <c:v>295</c:v>
                </c:pt>
                <c:pt idx="65">
                  <c:v>300</c:v>
                </c:pt>
                <c:pt idx="66">
                  <c:v>305</c:v>
                </c:pt>
                <c:pt idx="67">
                  <c:v>310</c:v>
                </c:pt>
                <c:pt idx="68">
                  <c:v>320</c:v>
                </c:pt>
                <c:pt idx="69">
                  <c:v>325</c:v>
                </c:pt>
                <c:pt idx="70">
                  <c:v>330</c:v>
                </c:pt>
                <c:pt idx="71">
                  <c:v>340</c:v>
                </c:pt>
                <c:pt idx="72">
                  <c:v>350</c:v>
                </c:pt>
                <c:pt idx="73">
                  <c:v>365</c:v>
                </c:pt>
                <c:pt idx="74">
                  <c:v>375</c:v>
                </c:pt>
                <c:pt idx="75">
                  <c:v>400</c:v>
                </c:pt>
                <c:pt idx="76">
                  <c:v>401</c:v>
                </c:pt>
                <c:pt idx="77">
                  <c:v>425</c:v>
                </c:pt>
                <c:pt idx="78">
                  <c:v>430</c:v>
                </c:pt>
                <c:pt idx="79">
                  <c:v>435</c:v>
                </c:pt>
                <c:pt idx="80">
                  <c:v>440</c:v>
                </c:pt>
                <c:pt idx="81">
                  <c:v>445</c:v>
                </c:pt>
                <c:pt idx="82">
                  <c:v>448</c:v>
                </c:pt>
                <c:pt idx="83">
                  <c:v>450</c:v>
                </c:pt>
                <c:pt idx="84">
                  <c:v>460</c:v>
                </c:pt>
                <c:pt idx="85">
                  <c:v>470</c:v>
                </c:pt>
                <c:pt idx="86">
                  <c:v>477</c:v>
                </c:pt>
                <c:pt idx="87">
                  <c:v>480</c:v>
                </c:pt>
                <c:pt idx="88">
                  <c:v>482</c:v>
                </c:pt>
                <c:pt idx="89">
                  <c:v>490</c:v>
                </c:pt>
                <c:pt idx="90">
                  <c:v>494</c:v>
                </c:pt>
                <c:pt idx="91">
                  <c:v>497</c:v>
                </c:pt>
                <c:pt idx="92">
                  <c:v>519</c:v>
                </c:pt>
                <c:pt idx="93">
                  <c:v>523</c:v>
                </c:pt>
                <c:pt idx="94">
                  <c:v>530</c:v>
                </c:pt>
                <c:pt idx="95">
                  <c:v>531</c:v>
                </c:pt>
                <c:pt idx="96">
                  <c:v>533</c:v>
                </c:pt>
                <c:pt idx="97">
                  <c:v>558</c:v>
                </c:pt>
                <c:pt idx="98">
                  <c:v>595</c:v>
                </c:pt>
              </c:numCache>
            </c:numRef>
          </c:cat>
          <c:val>
            <c:numRef>
              <c:f>'Correction Table'!$E$4:$E$102</c:f>
              <c:numCache>
                <c:formatCode>0</c:formatCode>
                <c:ptCount val="99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22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34</c:v>
                </c:pt>
                <c:pt idx="22">
                  <c:v>37</c:v>
                </c:pt>
                <c:pt idx="23">
                  <c:v>41</c:v>
                </c:pt>
                <c:pt idx="24">
                  <c:v>44</c:v>
                </c:pt>
                <c:pt idx="25">
                  <c:v>50</c:v>
                </c:pt>
                <c:pt idx="26">
                  <c:v>51</c:v>
                </c:pt>
                <c:pt idx="27">
                  <c:v>55</c:v>
                </c:pt>
                <c:pt idx="28">
                  <c:v>58</c:v>
                </c:pt>
                <c:pt idx="29">
                  <c:v>61</c:v>
                </c:pt>
                <c:pt idx="30">
                  <c:v>64</c:v>
                </c:pt>
                <c:pt idx="31">
                  <c:v>67</c:v>
                </c:pt>
                <c:pt idx="32">
                  <c:v>70</c:v>
                </c:pt>
                <c:pt idx="33">
                  <c:v>73</c:v>
                </c:pt>
                <c:pt idx="34">
                  <c:v>75</c:v>
                </c:pt>
                <c:pt idx="35">
                  <c:v>78</c:v>
                </c:pt>
                <c:pt idx="36">
                  <c:v>80</c:v>
                </c:pt>
                <c:pt idx="37">
                  <c:v>83</c:v>
                </c:pt>
                <c:pt idx="38">
                  <c:v>85</c:v>
                </c:pt>
                <c:pt idx="39">
                  <c:v>87</c:v>
                </c:pt>
                <c:pt idx="40">
                  <c:v>89</c:v>
                </c:pt>
                <c:pt idx="41">
                  <c:v>91</c:v>
                </c:pt>
                <c:pt idx="42">
                  <c:v>93</c:v>
                </c:pt>
                <c:pt idx="43">
                  <c:v>95</c:v>
                </c:pt>
                <c:pt idx="44">
                  <c:v>96</c:v>
                </c:pt>
                <c:pt idx="45">
                  <c:v>99</c:v>
                </c:pt>
                <c:pt idx="46">
                  <c:v>99</c:v>
                </c:pt>
                <c:pt idx="47">
                  <c:v>99</c:v>
                </c:pt>
                <c:pt idx="48">
                  <c:v>100</c:v>
                </c:pt>
                <c:pt idx="49">
                  <c:v>100</c:v>
                </c:pt>
                <c:pt idx="50">
                  <c:v>100</c:v>
                </c:pt>
                <c:pt idx="51">
                  <c:v>100</c:v>
                </c:pt>
                <c:pt idx="52">
                  <c:v>100</c:v>
                </c:pt>
                <c:pt idx="53">
                  <c:v>100</c:v>
                </c:pt>
                <c:pt idx="54">
                  <c:v>100</c:v>
                </c:pt>
                <c:pt idx="55">
                  <c:v>100</c:v>
                </c:pt>
                <c:pt idx="56">
                  <c:v>100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  <c:pt idx="60">
                  <c:v>100</c:v>
                </c:pt>
                <c:pt idx="61">
                  <c:v>100</c:v>
                </c:pt>
                <c:pt idx="62">
                  <c:v>100</c:v>
                </c:pt>
                <c:pt idx="63">
                  <c:v>100</c:v>
                </c:pt>
                <c:pt idx="64">
                  <c:v>100</c:v>
                </c:pt>
                <c:pt idx="65">
                  <c:v>100</c:v>
                </c:pt>
                <c:pt idx="66">
                  <c:v>100</c:v>
                </c:pt>
                <c:pt idx="67">
                  <c:v>100</c:v>
                </c:pt>
                <c:pt idx="68">
                  <c:v>100</c:v>
                </c:pt>
                <c:pt idx="69">
                  <c:v>100</c:v>
                </c:pt>
                <c:pt idx="70">
                  <c:v>100</c:v>
                </c:pt>
                <c:pt idx="71">
                  <c:v>100</c:v>
                </c:pt>
                <c:pt idx="72">
                  <c:v>100</c:v>
                </c:pt>
                <c:pt idx="73">
                  <c:v>100</c:v>
                </c:pt>
                <c:pt idx="74">
                  <c:v>100</c:v>
                </c:pt>
                <c:pt idx="75">
                  <c:v>100</c:v>
                </c:pt>
                <c:pt idx="76">
                  <c:v>100</c:v>
                </c:pt>
                <c:pt idx="77">
                  <c:v>100</c:v>
                </c:pt>
                <c:pt idx="78">
                  <c:v>100</c:v>
                </c:pt>
                <c:pt idx="79">
                  <c:v>100</c:v>
                </c:pt>
                <c:pt idx="80">
                  <c:v>100</c:v>
                </c:pt>
                <c:pt idx="81">
                  <c:v>100</c:v>
                </c:pt>
                <c:pt idx="82">
                  <c:v>100</c:v>
                </c:pt>
                <c:pt idx="83">
                  <c:v>100</c:v>
                </c:pt>
                <c:pt idx="84">
                  <c:v>100</c:v>
                </c:pt>
                <c:pt idx="85">
                  <c:v>100</c:v>
                </c:pt>
                <c:pt idx="86">
                  <c:v>100</c:v>
                </c:pt>
                <c:pt idx="87">
                  <c:v>100</c:v>
                </c:pt>
                <c:pt idx="88">
                  <c:v>100</c:v>
                </c:pt>
                <c:pt idx="89">
                  <c:v>100</c:v>
                </c:pt>
                <c:pt idx="90">
                  <c:v>100</c:v>
                </c:pt>
                <c:pt idx="91">
                  <c:v>100</c:v>
                </c:pt>
                <c:pt idx="92">
                  <c:v>100</c:v>
                </c:pt>
                <c:pt idx="93">
                  <c:v>100</c:v>
                </c:pt>
                <c:pt idx="94">
                  <c:v>100</c:v>
                </c:pt>
                <c:pt idx="95">
                  <c:v>100</c:v>
                </c:pt>
                <c:pt idx="96">
                  <c:v>100</c:v>
                </c:pt>
                <c:pt idx="97">
                  <c:v>100</c:v>
                </c:pt>
                <c:pt idx="98">
                  <c:v>100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'Correction Table'!$F$2:$F$3</c:f>
              <c:strCache>
                <c:ptCount val="1"/>
                <c:pt idx="0">
                  <c:v>3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'Correction Table'!$D$4:$D$102</c:f>
              <c:numCache>
                <c:formatCode>0.00</c:formatCode>
                <c:ptCount val="99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45</c:v>
                </c:pt>
                <c:pt idx="22">
                  <c:v>50</c:v>
                </c:pt>
                <c:pt idx="23">
                  <c:v>55</c:v>
                </c:pt>
                <c:pt idx="24">
                  <c:v>60</c:v>
                </c:pt>
                <c:pt idx="25">
                  <c:v>65</c:v>
                </c:pt>
                <c:pt idx="26">
                  <c:v>70</c:v>
                </c:pt>
                <c:pt idx="27">
                  <c:v>75</c:v>
                </c:pt>
                <c:pt idx="28">
                  <c:v>80</c:v>
                </c:pt>
                <c:pt idx="29">
                  <c:v>85</c:v>
                </c:pt>
                <c:pt idx="30">
                  <c:v>90</c:v>
                </c:pt>
                <c:pt idx="31">
                  <c:v>95</c:v>
                </c:pt>
                <c:pt idx="32">
                  <c:v>100</c:v>
                </c:pt>
                <c:pt idx="33">
                  <c:v>105</c:v>
                </c:pt>
                <c:pt idx="34">
                  <c:v>110</c:v>
                </c:pt>
                <c:pt idx="35">
                  <c:v>115</c:v>
                </c:pt>
                <c:pt idx="36">
                  <c:v>120</c:v>
                </c:pt>
                <c:pt idx="37">
                  <c:v>125</c:v>
                </c:pt>
                <c:pt idx="38">
                  <c:v>130</c:v>
                </c:pt>
                <c:pt idx="39">
                  <c:v>135</c:v>
                </c:pt>
                <c:pt idx="40">
                  <c:v>140</c:v>
                </c:pt>
                <c:pt idx="41">
                  <c:v>145</c:v>
                </c:pt>
                <c:pt idx="42">
                  <c:v>150</c:v>
                </c:pt>
                <c:pt idx="43">
                  <c:v>155</c:v>
                </c:pt>
                <c:pt idx="44">
                  <c:v>160</c:v>
                </c:pt>
                <c:pt idx="45">
                  <c:v>165</c:v>
                </c:pt>
                <c:pt idx="46">
                  <c:v>170</c:v>
                </c:pt>
                <c:pt idx="47">
                  <c:v>175</c:v>
                </c:pt>
                <c:pt idx="48">
                  <c:v>180</c:v>
                </c:pt>
                <c:pt idx="49">
                  <c:v>185</c:v>
                </c:pt>
                <c:pt idx="50">
                  <c:v>190</c:v>
                </c:pt>
                <c:pt idx="51">
                  <c:v>195</c:v>
                </c:pt>
                <c:pt idx="52">
                  <c:v>200</c:v>
                </c:pt>
                <c:pt idx="53">
                  <c:v>210</c:v>
                </c:pt>
                <c:pt idx="54">
                  <c:v>220</c:v>
                </c:pt>
                <c:pt idx="55">
                  <c:v>225</c:v>
                </c:pt>
                <c:pt idx="56">
                  <c:v>235</c:v>
                </c:pt>
                <c:pt idx="57">
                  <c:v>250</c:v>
                </c:pt>
                <c:pt idx="58">
                  <c:v>260</c:v>
                </c:pt>
                <c:pt idx="59">
                  <c:v>265</c:v>
                </c:pt>
                <c:pt idx="60">
                  <c:v>275</c:v>
                </c:pt>
                <c:pt idx="61">
                  <c:v>280</c:v>
                </c:pt>
                <c:pt idx="62">
                  <c:v>285</c:v>
                </c:pt>
                <c:pt idx="63">
                  <c:v>290</c:v>
                </c:pt>
                <c:pt idx="64">
                  <c:v>295</c:v>
                </c:pt>
                <c:pt idx="65">
                  <c:v>300</c:v>
                </c:pt>
                <c:pt idx="66">
                  <c:v>305</c:v>
                </c:pt>
                <c:pt idx="67">
                  <c:v>310</c:v>
                </c:pt>
                <c:pt idx="68">
                  <c:v>320</c:v>
                </c:pt>
                <c:pt idx="69">
                  <c:v>325</c:v>
                </c:pt>
                <c:pt idx="70">
                  <c:v>330</c:v>
                </c:pt>
                <c:pt idx="71">
                  <c:v>340</c:v>
                </c:pt>
                <c:pt idx="72">
                  <c:v>350</c:v>
                </c:pt>
                <c:pt idx="73">
                  <c:v>365</c:v>
                </c:pt>
                <c:pt idx="74">
                  <c:v>375</c:v>
                </c:pt>
                <c:pt idx="75">
                  <c:v>400</c:v>
                </c:pt>
                <c:pt idx="76">
                  <c:v>401</c:v>
                </c:pt>
                <c:pt idx="77">
                  <c:v>425</c:v>
                </c:pt>
                <c:pt idx="78">
                  <c:v>430</c:v>
                </c:pt>
                <c:pt idx="79">
                  <c:v>435</c:v>
                </c:pt>
                <c:pt idx="80">
                  <c:v>440</c:v>
                </c:pt>
                <c:pt idx="81">
                  <c:v>445</c:v>
                </c:pt>
                <c:pt idx="82">
                  <c:v>448</c:v>
                </c:pt>
                <c:pt idx="83">
                  <c:v>450</c:v>
                </c:pt>
                <c:pt idx="84">
                  <c:v>460</c:v>
                </c:pt>
                <c:pt idx="85">
                  <c:v>470</c:v>
                </c:pt>
                <c:pt idx="86">
                  <c:v>477</c:v>
                </c:pt>
                <c:pt idx="87">
                  <c:v>480</c:v>
                </c:pt>
                <c:pt idx="88">
                  <c:v>482</c:v>
                </c:pt>
                <c:pt idx="89">
                  <c:v>490</c:v>
                </c:pt>
                <c:pt idx="90">
                  <c:v>494</c:v>
                </c:pt>
                <c:pt idx="91">
                  <c:v>497</c:v>
                </c:pt>
                <c:pt idx="92">
                  <c:v>519</c:v>
                </c:pt>
                <c:pt idx="93">
                  <c:v>523</c:v>
                </c:pt>
                <c:pt idx="94">
                  <c:v>530</c:v>
                </c:pt>
                <c:pt idx="95">
                  <c:v>531</c:v>
                </c:pt>
                <c:pt idx="96">
                  <c:v>533</c:v>
                </c:pt>
                <c:pt idx="97">
                  <c:v>558</c:v>
                </c:pt>
                <c:pt idx="98">
                  <c:v>595</c:v>
                </c:pt>
              </c:numCache>
            </c:numRef>
          </c:cat>
          <c:val>
            <c:numRef>
              <c:f>'Correction Table'!$F$4:$F$102</c:f>
              <c:numCache>
                <c:formatCode>0</c:formatCode>
                <c:ptCount val="99"/>
                <c:pt idx="6">
                  <c:v>13</c:v>
                </c:pt>
                <c:pt idx="7">
                  <c:v>14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18</c:v>
                </c:pt>
                <c:pt idx="15">
                  <c:v>22</c:v>
                </c:pt>
                <c:pt idx="16">
                  <c:v>23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25</c:v>
                </c:pt>
                <c:pt idx="21">
                  <c:v>29</c:v>
                </c:pt>
                <c:pt idx="22">
                  <c:v>32</c:v>
                </c:pt>
                <c:pt idx="23">
                  <c:v>36</c:v>
                </c:pt>
                <c:pt idx="24">
                  <c:v>39</c:v>
                </c:pt>
                <c:pt idx="25">
                  <c:v>42</c:v>
                </c:pt>
                <c:pt idx="26">
                  <c:v>45</c:v>
                </c:pt>
                <c:pt idx="27">
                  <c:v>50</c:v>
                </c:pt>
                <c:pt idx="28">
                  <c:v>51</c:v>
                </c:pt>
                <c:pt idx="29">
                  <c:v>54</c:v>
                </c:pt>
                <c:pt idx="30">
                  <c:v>57</c:v>
                </c:pt>
                <c:pt idx="31">
                  <c:v>60</c:v>
                </c:pt>
                <c:pt idx="32">
                  <c:v>63</c:v>
                </c:pt>
                <c:pt idx="33">
                  <c:v>66</c:v>
                </c:pt>
                <c:pt idx="34">
                  <c:v>69</c:v>
                </c:pt>
                <c:pt idx="35">
                  <c:v>72</c:v>
                </c:pt>
                <c:pt idx="36">
                  <c:v>74</c:v>
                </c:pt>
                <c:pt idx="37">
                  <c:v>77</c:v>
                </c:pt>
                <c:pt idx="38">
                  <c:v>79</c:v>
                </c:pt>
                <c:pt idx="39">
                  <c:v>81</c:v>
                </c:pt>
                <c:pt idx="40">
                  <c:v>83</c:v>
                </c:pt>
                <c:pt idx="41">
                  <c:v>85</c:v>
                </c:pt>
                <c:pt idx="42">
                  <c:v>87</c:v>
                </c:pt>
                <c:pt idx="43">
                  <c:v>89</c:v>
                </c:pt>
                <c:pt idx="44">
                  <c:v>90</c:v>
                </c:pt>
                <c:pt idx="45">
                  <c:v>92</c:v>
                </c:pt>
                <c:pt idx="46">
                  <c:v>94</c:v>
                </c:pt>
                <c:pt idx="47">
                  <c:v>96</c:v>
                </c:pt>
                <c:pt idx="48">
                  <c:v>97</c:v>
                </c:pt>
                <c:pt idx="49">
                  <c:v>99</c:v>
                </c:pt>
                <c:pt idx="50">
                  <c:v>100</c:v>
                </c:pt>
                <c:pt idx="51">
                  <c:v>100</c:v>
                </c:pt>
                <c:pt idx="52">
                  <c:v>100</c:v>
                </c:pt>
                <c:pt idx="53">
                  <c:v>100</c:v>
                </c:pt>
                <c:pt idx="54">
                  <c:v>100</c:v>
                </c:pt>
                <c:pt idx="55">
                  <c:v>100</c:v>
                </c:pt>
                <c:pt idx="56">
                  <c:v>100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  <c:pt idx="60">
                  <c:v>100</c:v>
                </c:pt>
                <c:pt idx="61">
                  <c:v>100</c:v>
                </c:pt>
                <c:pt idx="62">
                  <c:v>100</c:v>
                </c:pt>
                <c:pt idx="63">
                  <c:v>100</c:v>
                </c:pt>
                <c:pt idx="64">
                  <c:v>100</c:v>
                </c:pt>
                <c:pt idx="65">
                  <c:v>100</c:v>
                </c:pt>
                <c:pt idx="66">
                  <c:v>100</c:v>
                </c:pt>
                <c:pt idx="67">
                  <c:v>100</c:v>
                </c:pt>
                <c:pt idx="68">
                  <c:v>100</c:v>
                </c:pt>
                <c:pt idx="69">
                  <c:v>100</c:v>
                </c:pt>
                <c:pt idx="70">
                  <c:v>100</c:v>
                </c:pt>
                <c:pt idx="71">
                  <c:v>100</c:v>
                </c:pt>
                <c:pt idx="72">
                  <c:v>100</c:v>
                </c:pt>
                <c:pt idx="73">
                  <c:v>100</c:v>
                </c:pt>
                <c:pt idx="74">
                  <c:v>100</c:v>
                </c:pt>
                <c:pt idx="75">
                  <c:v>100</c:v>
                </c:pt>
                <c:pt idx="76">
                  <c:v>100</c:v>
                </c:pt>
                <c:pt idx="77">
                  <c:v>100</c:v>
                </c:pt>
                <c:pt idx="78">
                  <c:v>100</c:v>
                </c:pt>
                <c:pt idx="79">
                  <c:v>100</c:v>
                </c:pt>
                <c:pt idx="80">
                  <c:v>100</c:v>
                </c:pt>
                <c:pt idx="81">
                  <c:v>100</c:v>
                </c:pt>
                <c:pt idx="82">
                  <c:v>100</c:v>
                </c:pt>
                <c:pt idx="83">
                  <c:v>100</c:v>
                </c:pt>
                <c:pt idx="84">
                  <c:v>100</c:v>
                </c:pt>
                <c:pt idx="85">
                  <c:v>100</c:v>
                </c:pt>
                <c:pt idx="86">
                  <c:v>100</c:v>
                </c:pt>
                <c:pt idx="87">
                  <c:v>100</c:v>
                </c:pt>
                <c:pt idx="88">
                  <c:v>100</c:v>
                </c:pt>
                <c:pt idx="89">
                  <c:v>100</c:v>
                </c:pt>
                <c:pt idx="90">
                  <c:v>100</c:v>
                </c:pt>
                <c:pt idx="91">
                  <c:v>100</c:v>
                </c:pt>
                <c:pt idx="92">
                  <c:v>100</c:v>
                </c:pt>
                <c:pt idx="93">
                  <c:v>100</c:v>
                </c:pt>
                <c:pt idx="94">
                  <c:v>100</c:v>
                </c:pt>
                <c:pt idx="95">
                  <c:v>100</c:v>
                </c:pt>
                <c:pt idx="96">
                  <c:v>100</c:v>
                </c:pt>
                <c:pt idx="97">
                  <c:v>100</c:v>
                </c:pt>
                <c:pt idx="98">
                  <c:v>100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'Correction Table'!$G$2:$G$3</c:f>
              <c:strCache>
                <c:ptCount val="1"/>
                <c:pt idx="0">
                  <c:v>4</c:v>
                </c:pt>
              </c:strCache>
            </c:strRef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numRef>
              <c:f>'Correction Table'!$D$4:$D$102</c:f>
              <c:numCache>
                <c:formatCode>0.00</c:formatCode>
                <c:ptCount val="99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45</c:v>
                </c:pt>
                <c:pt idx="22">
                  <c:v>50</c:v>
                </c:pt>
                <c:pt idx="23">
                  <c:v>55</c:v>
                </c:pt>
                <c:pt idx="24">
                  <c:v>60</c:v>
                </c:pt>
                <c:pt idx="25">
                  <c:v>65</c:v>
                </c:pt>
                <c:pt idx="26">
                  <c:v>70</c:v>
                </c:pt>
                <c:pt idx="27">
                  <c:v>75</c:v>
                </c:pt>
                <c:pt idx="28">
                  <c:v>80</c:v>
                </c:pt>
                <c:pt idx="29">
                  <c:v>85</c:v>
                </c:pt>
                <c:pt idx="30">
                  <c:v>90</c:v>
                </c:pt>
                <c:pt idx="31">
                  <c:v>95</c:v>
                </c:pt>
                <c:pt idx="32">
                  <c:v>100</c:v>
                </c:pt>
                <c:pt idx="33">
                  <c:v>105</c:v>
                </c:pt>
                <c:pt idx="34">
                  <c:v>110</c:v>
                </c:pt>
                <c:pt idx="35">
                  <c:v>115</c:v>
                </c:pt>
                <c:pt idx="36">
                  <c:v>120</c:v>
                </c:pt>
                <c:pt idx="37">
                  <c:v>125</c:v>
                </c:pt>
                <c:pt idx="38">
                  <c:v>130</c:v>
                </c:pt>
                <c:pt idx="39">
                  <c:v>135</c:v>
                </c:pt>
                <c:pt idx="40">
                  <c:v>140</c:v>
                </c:pt>
                <c:pt idx="41">
                  <c:v>145</c:v>
                </c:pt>
                <c:pt idx="42">
                  <c:v>150</c:v>
                </c:pt>
                <c:pt idx="43">
                  <c:v>155</c:v>
                </c:pt>
                <c:pt idx="44">
                  <c:v>160</c:v>
                </c:pt>
                <c:pt idx="45">
                  <c:v>165</c:v>
                </c:pt>
                <c:pt idx="46">
                  <c:v>170</c:v>
                </c:pt>
                <c:pt idx="47">
                  <c:v>175</c:v>
                </c:pt>
                <c:pt idx="48">
                  <c:v>180</c:v>
                </c:pt>
                <c:pt idx="49">
                  <c:v>185</c:v>
                </c:pt>
                <c:pt idx="50">
                  <c:v>190</c:v>
                </c:pt>
                <c:pt idx="51">
                  <c:v>195</c:v>
                </c:pt>
                <c:pt idx="52">
                  <c:v>200</c:v>
                </c:pt>
                <c:pt idx="53">
                  <c:v>210</c:v>
                </c:pt>
                <c:pt idx="54">
                  <c:v>220</c:v>
                </c:pt>
                <c:pt idx="55">
                  <c:v>225</c:v>
                </c:pt>
                <c:pt idx="56">
                  <c:v>235</c:v>
                </c:pt>
                <c:pt idx="57">
                  <c:v>250</c:v>
                </c:pt>
                <c:pt idx="58">
                  <c:v>260</c:v>
                </c:pt>
                <c:pt idx="59">
                  <c:v>265</c:v>
                </c:pt>
                <c:pt idx="60">
                  <c:v>275</c:v>
                </c:pt>
                <c:pt idx="61">
                  <c:v>280</c:v>
                </c:pt>
                <c:pt idx="62">
                  <c:v>285</c:v>
                </c:pt>
                <c:pt idx="63">
                  <c:v>290</c:v>
                </c:pt>
                <c:pt idx="64">
                  <c:v>295</c:v>
                </c:pt>
                <c:pt idx="65">
                  <c:v>300</c:v>
                </c:pt>
                <c:pt idx="66">
                  <c:v>305</c:v>
                </c:pt>
                <c:pt idx="67">
                  <c:v>310</c:v>
                </c:pt>
                <c:pt idx="68">
                  <c:v>320</c:v>
                </c:pt>
                <c:pt idx="69">
                  <c:v>325</c:v>
                </c:pt>
                <c:pt idx="70">
                  <c:v>330</c:v>
                </c:pt>
                <c:pt idx="71">
                  <c:v>340</c:v>
                </c:pt>
                <c:pt idx="72">
                  <c:v>350</c:v>
                </c:pt>
                <c:pt idx="73">
                  <c:v>365</c:v>
                </c:pt>
                <c:pt idx="74">
                  <c:v>375</c:v>
                </c:pt>
                <c:pt idx="75">
                  <c:v>400</c:v>
                </c:pt>
                <c:pt idx="76">
                  <c:v>401</c:v>
                </c:pt>
                <c:pt idx="77">
                  <c:v>425</c:v>
                </c:pt>
                <c:pt idx="78">
                  <c:v>430</c:v>
                </c:pt>
                <c:pt idx="79">
                  <c:v>435</c:v>
                </c:pt>
                <c:pt idx="80">
                  <c:v>440</c:v>
                </c:pt>
                <c:pt idx="81">
                  <c:v>445</c:v>
                </c:pt>
                <c:pt idx="82">
                  <c:v>448</c:v>
                </c:pt>
                <c:pt idx="83">
                  <c:v>450</c:v>
                </c:pt>
                <c:pt idx="84">
                  <c:v>460</c:v>
                </c:pt>
                <c:pt idx="85">
                  <c:v>470</c:v>
                </c:pt>
                <c:pt idx="86">
                  <c:v>477</c:v>
                </c:pt>
                <c:pt idx="87">
                  <c:v>480</c:v>
                </c:pt>
                <c:pt idx="88">
                  <c:v>482</c:v>
                </c:pt>
                <c:pt idx="89">
                  <c:v>490</c:v>
                </c:pt>
                <c:pt idx="90">
                  <c:v>494</c:v>
                </c:pt>
                <c:pt idx="91">
                  <c:v>497</c:v>
                </c:pt>
                <c:pt idx="92">
                  <c:v>519</c:v>
                </c:pt>
                <c:pt idx="93">
                  <c:v>523</c:v>
                </c:pt>
                <c:pt idx="94">
                  <c:v>530</c:v>
                </c:pt>
                <c:pt idx="95">
                  <c:v>531</c:v>
                </c:pt>
                <c:pt idx="96">
                  <c:v>533</c:v>
                </c:pt>
                <c:pt idx="97">
                  <c:v>558</c:v>
                </c:pt>
                <c:pt idx="98">
                  <c:v>595</c:v>
                </c:pt>
              </c:numCache>
            </c:numRef>
          </c:cat>
          <c:val>
            <c:numRef>
              <c:f>'Correction Table'!$G$4:$G$102</c:f>
              <c:numCache>
                <c:formatCode>0</c:formatCode>
                <c:ptCount val="99"/>
                <c:pt idx="10">
                  <c:v>11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13</c:v>
                </c:pt>
                <c:pt idx="15">
                  <c:v>17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19</c:v>
                </c:pt>
                <c:pt idx="20">
                  <c:v>20</c:v>
                </c:pt>
                <c:pt idx="21">
                  <c:v>23</c:v>
                </c:pt>
                <c:pt idx="22">
                  <c:v>26</c:v>
                </c:pt>
                <c:pt idx="23">
                  <c:v>30</c:v>
                </c:pt>
                <c:pt idx="24">
                  <c:v>33</c:v>
                </c:pt>
                <c:pt idx="25">
                  <c:v>36</c:v>
                </c:pt>
                <c:pt idx="26">
                  <c:v>39</c:v>
                </c:pt>
                <c:pt idx="27">
                  <c:v>43</c:v>
                </c:pt>
                <c:pt idx="28">
                  <c:v>46</c:v>
                </c:pt>
                <c:pt idx="29">
                  <c:v>50</c:v>
                </c:pt>
                <c:pt idx="30">
                  <c:v>52</c:v>
                </c:pt>
                <c:pt idx="31">
                  <c:v>55</c:v>
                </c:pt>
                <c:pt idx="32">
                  <c:v>58</c:v>
                </c:pt>
                <c:pt idx="33">
                  <c:v>61</c:v>
                </c:pt>
                <c:pt idx="34">
                  <c:v>63</c:v>
                </c:pt>
                <c:pt idx="35">
                  <c:v>66</c:v>
                </c:pt>
                <c:pt idx="36">
                  <c:v>68</c:v>
                </c:pt>
                <c:pt idx="37">
                  <c:v>71</c:v>
                </c:pt>
                <c:pt idx="38">
                  <c:v>73</c:v>
                </c:pt>
                <c:pt idx="39">
                  <c:v>76</c:v>
                </c:pt>
                <c:pt idx="40">
                  <c:v>78</c:v>
                </c:pt>
                <c:pt idx="41">
                  <c:v>80</c:v>
                </c:pt>
                <c:pt idx="42">
                  <c:v>82</c:v>
                </c:pt>
                <c:pt idx="43">
                  <c:v>84</c:v>
                </c:pt>
                <c:pt idx="44">
                  <c:v>86</c:v>
                </c:pt>
                <c:pt idx="45">
                  <c:v>90</c:v>
                </c:pt>
                <c:pt idx="46">
                  <c:v>90</c:v>
                </c:pt>
                <c:pt idx="47">
                  <c:v>92</c:v>
                </c:pt>
                <c:pt idx="48">
                  <c:v>93</c:v>
                </c:pt>
                <c:pt idx="49">
                  <c:v>95</c:v>
                </c:pt>
                <c:pt idx="50">
                  <c:v>96</c:v>
                </c:pt>
                <c:pt idx="51">
                  <c:v>97</c:v>
                </c:pt>
                <c:pt idx="52">
                  <c:v>97</c:v>
                </c:pt>
                <c:pt idx="53">
                  <c:v>98</c:v>
                </c:pt>
                <c:pt idx="54">
                  <c:v>99</c:v>
                </c:pt>
                <c:pt idx="55">
                  <c:v>100</c:v>
                </c:pt>
                <c:pt idx="56">
                  <c:v>100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  <c:pt idx="60">
                  <c:v>100</c:v>
                </c:pt>
                <c:pt idx="61">
                  <c:v>100</c:v>
                </c:pt>
                <c:pt idx="62">
                  <c:v>100</c:v>
                </c:pt>
                <c:pt idx="63">
                  <c:v>100</c:v>
                </c:pt>
                <c:pt idx="64">
                  <c:v>100</c:v>
                </c:pt>
                <c:pt idx="65">
                  <c:v>100</c:v>
                </c:pt>
                <c:pt idx="66">
                  <c:v>100</c:v>
                </c:pt>
                <c:pt idx="67">
                  <c:v>100</c:v>
                </c:pt>
                <c:pt idx="68">
                  <c:v>100</c:v>
                </c:pt>
                <c:pt idx="69">
                  <c:v>100</c:v>
                </c:pt>
                <c:pt idx="70">
                  <c:v>100</c:v>
                </c:pt>
                <c:pt idx="71">
                  <c:v>100</c:v>
                </c:pt>
                <c:pt idx="72">
                  <c:v>100</c:v>
                </c:pt>
                <c:pt idx="73">
                  <c:v>100</c:v>
                </c:pt>
                <c:pt idx="74">
                  <c:v>100</c:v>
                </c:pt>
                <c:pt idx="75">
                  <c:v>100</c:v>
                </c:pt>
                <c:pt idx="76">
                  <c:v>100</c:v>
                </c:pt>
                <c:pt idx="77">
                  <c:v>100</c:v>
                </c:pt>
                <c:pt idx="78">
                  <c:v>100</c:v>
                </c:pt>
                <c:pt idx="79">
                  <c:v>100</c:v>
                </c:pt>
                <c:pt idx="80">
                  <c:v>100</c:v>
                </c:pt>
                <c:pt idx="81">
                  <c:v>100</c:v>
                </c:pt>
                <c:pt idx="82">
                  <c:v>100</c:v>
                </c:pt>
                <c:pt idx="83">
                  <c:v>100</c:v>
                </c:pt>
                <c:pt idx="84">
                  <c:v>100</c:v>
                </c:pt>
                <c:pt idx="85">
                  <c:v>100</c:v>
                </c:pt>
                <c:pt idx="86">
                  <c:v>100</c:v>
                </c:pt>
                <c:pt idx="87">
                  <c:v>100</c:v>
                </c:pt>
                <c:pt idx="88">
                  <c:v>100</c:v>
                </c:pt>
                <c:pt idx="89">
                  <c:v>100</c:v>
                </c:pt>
                <c:pt idx="90">
                  <c:v>100</c:v>
                </c:pt>
                <c:pt idx="91">
                  <c:v>100</c:v>
                </c:pt>
                <c:pt idx="92">
                  <c:v>100</c:v>
                </c:pt>
                <c:pt idx="93">
                  <c:v>100</c:v>
                </c:pt>
                <c:pt idx="94">
                  <c:v>100</c:v>
                </c:pt>
                <c:pt idx="95">
                  <c:v>100</c:v>
                </c:pt>
                <c:pt idx="96">
                  <c:v>100</c:v>
                </c:pt>
                <c:pt idx="97">
                  <c:v>100</c:v>
                </c:pt>
                <c:pt idx="98">
                  <c:v>100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'Correction Table'!$H$2:$H$3</c:f>
              <c:strCache>
                <c:ptCount val="1"/>
                <c:pt idx="0">
                  <c:v>5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numRef>
              <c:f>'Correction Table'!$D$4:$D$102</c:f>
              <c:numCache>
                <c:formatCode>0.00</c:formatCode>
                <c:ptCount val="99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45</c:v>
                </c:pt>
                <c:pt idx="22">
                  <c:v>50</c:v>
                </c:pt>
                <c:pt idx="23">
                  <c:v>55</c:v>
                </c:pt>
                <c:pt idx="24">
                  <c:v>60</c:v>
                </c:pt>
                <c:pt idx="25">
                  <c:v>65</c:v>
                </c:pt>
                <c:pt idx="26">
                  <c:v>70</c:v>
                </c:pt>
                <c:pt idx="27">
                  <c:v>75</c:v>
                </c:pt>
                <c:pt idx="28">
                  <c:v>80</c:v>
                </c:pt>
                <c:pt idx="29">
                  <c:v>85</c:v>
                </c:pt>
                <c:pt idx="30">
                  <c:v>90</c:v>
                </c:pt>
                <c:pt idx="31">
                  <c:v>95</c:v>
                </c:pt>
                <c:pt idx="32">
                  <c:v>100</c:v>
                </c:pt>
                <c:pt idx="33">
                  <c:v>105</c:v>
                </c:pt>
                <c:pt idx="34">
                  <c:v>110</c:v>
                </c:pt>
                <c:pt idx="35">
                  <c:v>115</c:v>
                </c:pt>
                <c:pt idx="36">
                  <c:v>120</c:v>
                </c:pt>
                <c:pt idx="37">
                  <c:v>125</c:v>
                </c:pt>
                <c:pt idx="38">
                  <c:v>130</c:v>
                </c:pt>
                <c:pt idx="39">
                  <c:v>135</c:v>
                </c:pt>
                <c:pt idx="40">
                  <c:v>140</c:v>
                </c:pt>
                <c:pt idx="41">
                  <c:v>145</c:v>
                </c:pt>
                <c:pt idx="42">
                  <c:v>150</c:v>
                </c:pt>
                <c:pt idx="43">
                  <c:v>155</c:v>
                </c:pt>
                <c:pt idx="44">
                  <c:v>160</c:v>
                </c:pt>
                <c:pt idx="45">
                  <c:v>165</c:v>
                </c:pt>
                <c:pt idx="46">
                  <c:v>170</c:v>
                </c:pt>
                <c:pt idx="47">
                  <c:v>175</c:v>
                </c:pt>
                <c:pt idx="48">
                  <c:v>180</c:v>
                </c:pt>
                <c:pt idx="49">
                  <c:v>185</c:v>
                </c:pt>
                <c:pt idx="50">
                  <c:v>190</c:v>
                </c:pt>
                <c:pt idx="51">
                  <c:v>195</c:v>
                </c:pt>
                <c:pt idx="52">
                  <c:v>200</c:v>
                </c:pt>
                <c:pt idx="53">
                  <c:v>210</c:v>
                </c:pt>
                <c:pt idx="54">
                  <c:v>220</c:v>
                </c:pt>
                <c:pt idx="55">
                  <c:v>225</c:v>
                </c:pt>
                <c:pt idx="56">
                  <c:v>235</c:v>
                </c:pt>
                <c:pt idx="57">
                  <c:v>250</c:v>
                </c:pt>
                <c:pt idx="58">
                  <c:v>260</c:v>
                </c:pt>
                <c:pt idx="59">
                  <c:v>265</c:v>
                </c:pt>
                <c:pt idx="60">
                  <c:v>275</c:v>
                </c:pt>
                <c:pt idx="61">
                  <c:v>280</c:v>
                </c:pt>
                <c:pt idx="62">
                  <c:v>285</c:v>
                </c:pt>
                <c:pt idx="63">
                  <c:v>290</c:v>
                </c:pt>
                <c:pt idx="64">
                  <c:v>295</c:v>
                </c:pt>
                <c:pt idx="65">
                  <c:v>300</c:v>
                </c:pt>
                <c:pt idx="66">
                  <c:v>305</c:v>
                </c:pt>
                <c:pt idx="67">
                  <c:v>310</c:v>
                </c:pt>
                <c:pt idx="68">
                  <c:v>320</c:v>
                </c:pt>
                <c:pt idx="69">
                  <c:v>325</c:v>
                </c:pt>
                <c:pt idx="70">
                  <c:v>330</c:v>
                </c:pt>
                <c:pt idx="71">
                  <c:v>340</c:v>
                </c:pt>
                <c:pt idx="72">
                  <c:v>350</c:v>
                </c:pt>
                <c:pt idx="73">
                  <c:v>365</c:v>
                </c:pt>
                <c:pt idx="74">
                  <c:v>375</c:v>
                </c:pt>
                <c:pt idx="75">
                  <c:v>400</c:v>
                </c:pt>
                <c:pt idx="76">
                  <c:v>401</c:v>
                </c:pt>
                <c:pt idx="77">
                  <c:v>425</c:v>
                </c:pt>
                <c:pt idx="78">
                  <c:v>430</c:v>
                </c:pt>
                <c:pt idx="79">
                  <c:v>435</c:v>
                </c:pt>
                <c:pt idx="80">
                  <c:v>440</c:v>
                </c:pt>
                <c:pt idx="81">
                  <c:v>445</c:v>
                </c:pt>
                <c:pt idx="82">
                  <c:v>448</c:v>
                </c:pt>
                <c:pt idx="83">
                  <c:v>450</c:v>
                </c:pt>
                <c:pt idx="84">
                  <c:v>460</c:v>
                </c:pt>
                <c:pt idx="85">
                  <c:v>470</c:v>
                </c:pt>
                <c:pt idx="86">
                  <c:v>477</c:v>
                </c:pt>
                <c:pt idx="87">
                  <c:v>480</c:v>
                </c:pt>
                <c:pt idx="88">
                  <c:v>482</c:v>
                </c:pt>
                <c:pt idx="89">
                  <c:v>490</c:v>
                </c:pt>
                <c:pt idx="90">
                  <c:v>494</c:v>
                </c:pt>
                <c:pt idx="91">
                  <c:v>497</c:v>
                </c:pt>
                <c:pt idx="92">
                  <c:v>519</c:v>
                </c:pt>
                <c:pt idx="93">
                  <c:v>523</c:v>
                </c:pt>
                <c:pt idx="94">
                  <c:v>530</c:v>
                </c:pt>
                <c:pt idx="95">
                  <c:v>531</c:v>
                </c:pt>
                <c:pt idx="96">
                  <c:v>533</c:v>
                </c:pt>
                <c:pt idx="97">
                  <c:v>558</c:v>
                </c:pt>
                <c:pt idx="98">
                  <c:v>595</c:v>
                </c:pt>
              </c:numCache>
            </c:numRef>
          </c:cat>
          <c:val>
            <c:numRef>
              <c:f>'Correction Table'!$H$4:$H$102</c:f>
              <c:numCache>
                <c:formatCode>0</c:formatCode>
                <c:ptCount val="99"/>
                <c:pt idx="14">
                  <c:v>12</c:v>
                </c:pt>
                <c:pt idx="15">
                  <c:v>15</c:v>
                </c:pt>
                <c:pt idx="16">
                  <c:v>15</c:v>
                </c:pt>
                <c:pt idx="17">
                  <c:v>16</c:v>
                </c:pt>
                <c:pt idx="18">
                  <c:v>16</c:v>
                </c:pt>
                <c:pt idx="19">
                  <c:v>17</c:v>
                </c:pt>
                <c:pt idx="20">
                  <c:v>17</c:v>
                </c:pt>
                <c:pt idx="21">
                  <c:v>21</c:v>
                </c:pt>
                <c:pt idx="22">
                  <c:v>24</c:v>
                </c:pt>
                <c:pt idx="23">
                  <c:v>27</c:v>
                </c:pt>
                <c:pt idx="24">
                  <c:v>30</c:v>
                </c:pt>
                <c:pt idx="25">
                  <c:v>33</c:v>
                </c:pt>
                <c:pt idx="26">
                  <c:v>35</c:v>
                </c:pt>
                <c:pt idx="27">
                  <c:v>38</c:v>
                </c:pt>
                <c:pt idx="28">
                  <c:v>41</c:v>
                </c:pt>
                <c:pt idx="29">
                  <c:v>44</c:v>
                </c:pt>
                <c:pt idx="30">
                  <c:v>47</c:v>
                </c:pt>
                <c:pt idx="31">
                  <c:v>50</c:v>
                </c:pt>
                <c:pt idx="32">
                  <c:v>52</c:v>
                </c:pt>
                <c:pt idx="33">
                  <c:v>55</c:v>
                </c:pt>
                <c:pt idx="34">
                  <c:v>57</c:v>
                </c:pt>
                <c:pt idx="35">
                  <c:v>60</c:v>
                </c:pt>
                <c:pt idx="36">
                  <c:v>63</c:v>
                </c:pt>
                <c:pt idx="37">
                  <c:v>65</c:v>
                </c:pt>
                <c:pt idx="38">
                  <c:v>67</c:v>
                </c:pt>
                <c:pt idx="39">
                  <c:v>70</c:v>
                </c:pt>
                <c:pt idx="40">
                  <c:v>72</c:v>
                </c:pt>
                <c:pt idx="41">
                  <c:v>75</c:v>
                </c:pt>
                <c:pt idx="42">
                  <c:v>77</c:v>
                </c:pt>
                <c:pt idx="43">
                  <c:v>80</c:v>
                </c:pt>
                <c:pt idx="44">
                  <c:v>81</c:v>
                </c:pt>
                <c:pt idx="45">
                  <c:v>83</c:v>
                </c:pt>
                <c:pt idx="46">
                  <c:v>85</c:v>
                </c:pt>
                <c:pt idx="47">
                  <c:v>87</c:v>
                </c:pt>
                <c:pt idx="48">
                  <c:v>88</c:v>
                </c:pt>
                <c:pt idx="49">
                  <c:v>90</c:v>
                </c:pt>
                <c:pt idx="50">
                  <c:v>91</c:v>
                </c:pt>
                <c:pt idx="51">
                  <c:v>92</c:v>
                </c:pt>
                <c:pt idx="52">
                  <c:v>93</c:v>
                </c:pt>
                <c:pt idx="53">
                  <c:v>94</c:v>
                </c:pt>
                <c:pt idx="54">
                  <c:v>95</c:v>
                </c:pt>
                <c:pt idx="55">
                  <c:v>96</c:v>
                </c:pt>
                <c:pt idx="56">
                  <c:v>97</c:v>
                </c:pt>
                <c:pt idx="57">
                  <c:v>98</c:v>
                </c:pt>
                <c:pt idx="58">
                  <c:v>99</c:v>
                </c:pt>
                <c:pt idx="59">
                  <c:v>100</c:v>
                </c:pt>
                <c:pt idx="60">
                  <c:v>100</c:v>
                </c:pt>
                <c:pt idx="61">
                  <c:v>100</c:v>
                </c:pt>
                <c:pt idx="62">
                  <c:v>100</c:v>
                </c:pt>
                <c:pt idx="63">
                  <c:v>100</c:v>
                </c:pt>
                <c:pt idx="64">
                  <c:v>100</c:v>
                </c:pt>
                <c:pt idx="65">
                  <c:v>100</c:v>
                </c:pt>
                <c:pt idx="66">
                  <c:v>100</c:v>
                </c:pt>
                <c:pt idx="67">
                  <c:v>100</c:v>
                </c:pt>
                <c:pt idx="68">
                  <c:v>100</c:v>
                </c:pt>
                <c:pt idx="69">
                  <c:v>100</c:v>
                </c:pt>
                <c:pt idx="70">
                  <c:v>100</c:v>
                </c:pt>
                <c:pt idx="71">
                  <c:v>100</c:v>
                </c:pt>
                <c:pt idx="72">
                  <c:v>100</c:v>
                </c:pt>
                <c:pt idx="73">
                  <c:v>100</c:v>
                </c:pt>
                <c:pt idx="74">
                  <c:v>100</c:v>
                </c:pt>
                <c:pt idx="75">
                  <c:v>100</c:v>
                </c:pt>
                <c:pt idx="76">
                  <c:v>100</c:v>
                </c:pt>
                <c:pt idx="77">
                  <c:v>100</c:v>
                </c:pt>
                <c:pt idx="78">
                  <c:v>100</c:v>
                </c:pt>
                <c:pt idx="79">
                  <c:v>100</c:v>
                </c:pt>
                <c:pt idx="80">
                  <c:v>100</c:v>
                </c:pt>
                <c:pt idx="81">
                  <c:v>100</c:v>
                </c:pt>
                <c:pt idx="82">
                  <c:v>100</c:v>
                </c:pt>
                <c:pt idx="83">
                  <c:v>100</c:v>
                </c:pt>
                <c:pt idx="84">
                  <c:v>100</c:v>
                </c:pt>
                <c:pt idx="85">
                  <c:v>100</c:v>
                </c:pt>
                <c:pt idx="86">
                  <c:v>100</c:v>
                </c:pt>
                <c:pt idx="87">
                  <c:v>100</c:v>
                </c:pt>
                <c:pt idx="88">
                  <c:v>100</c:v>
                </c:pt>
                <c:pt idx="89">
                  <c:v>100</c:v>
                </c:pt>
                <c:pt idx="90">
                  <c:v>100</c:v>
                </c:pt>
                <c:pt idx="91">
                  <c:v>100</c:v>
                </c:pt>
                <c:pt idx="92">
                  <c:v>100</c:v>
                </c:pt>
                <c:pt idx="93">
                  <c:v>100</c:v>
                </c:pt>
                <c:pt idx="94">
                  <c:v>100</c:v>
                </c:pt>
                <c:pt idx="95">
                  <c:v>100</c:v>
                </c:pt>
                <c:pt idx="96">
                  <c:v>100</c:v>
                </c:pt>
                <c:pt idx="97">
                  <c:v>100</c:v>
                </c:pt>
                <c:pt idx="98">
                  <c:v>100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'Correction Table'!$I$2:$I$3</c:f>
              <c:strCache>
                <c:ptCount val="1"/>
                <c:pt idx="0">
                  <c:v>6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numRef>
              <c:f>'Correction Table'!$D$4:$D$102</c:f>
              <c:numCache>
                <c:formatCode>0.00</c:formatCode>
                <c:ptCount val="99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45</c:v>
                </c:pt>
                <c:pt idx="22">
                  <c:v>50</c:v>
                </c:pt>
                <c:pt idx="23">
                  <c:v>55</c:v>
                </c:pt>
                <c:pt idx="24">
                  <c:v>60</c:v>
                </c:pt>
                <c:pt idx="25">
                  <c:v>65</c:v>
                </c:pt>
                <c:pt idx="26">
                  <c:v>70</c:v>
                </c:pt>
                <c:pt idx="27">
                  <c:v>75</c:v>
                </c:pt>
                <c:pt idx="28">
                  <c:v>80</c:v>
                </c:pt>
                <c:pt idx="29">
                  <c:v>85</c:v>
                </c:pt>
                <c:pt idx="30">
                  <c:v>90</c:v>
                </c:pt>
                <c:pt idx="31">
                  <c:v>95</c:v>
                </c:pt>
                <c:pt idx="32">
                  <c:v>100</c:v>
                </c:pt>
                <c:pt idx="33">
                  <c:v>105</c:v>
                </c:pt>
                <c:pt idx="34">
                  <c:v>110</c:v>
                </c:pt>
                <c:pt idx="35">
                  <c:v>115</c:v>
                </c:pt>
                <c:pt idx="36">
                  <c:v>120</c:v>
                </c:pt>
                <c:pt idx="37">
                  <c:v>125</c:v>
                </c:pt>
                <c:pt idx="38">
                  <c:v>130</c:v>
                </c:pt>
                <c:pt idx="39">
                  <c:v>135</c:v>
                </c:pt>
                <c:pt idx="40">
                  <c:v>140</c:v>
                </c:pt>
                <c:pt idx="41">
                  <c:v>145</c:v>
                </c:pt>
                <c:pt idx="42">
                  <c:v>150</c:v>
                </c:pt>
                <c:pt idx="43">
                  <c:v>155</c:v>
                </c:pt>
                <c:pt idx="44">
                  <c:v>160</c:v>
                </c:pt>
                <c:pt idx="45">
                  <c:v>165</c:v>
                </c:pt>
                <c:pt idx="46">
                  <c:v>170</c:v>
                </c:pt>
                <c:pt idx="47">
                  <c:v>175</c:v>
                </c:pt>
                <c:pt idx="48">
                  <c:v>180</c:v>
                </c:pt>
                <c:pt idx="49">
                  <c:v>185</c:v>
                </c:pt>
                <c:pt idx="50">
                  <c:v>190</c:v>
                </c:pt>
                <c:pt idx="51">
                  <c:v>195</c:v>
                </c:pt>
                <c:pt idx="52">
                  <c:v>200</c:v>
                </c:pt>
                <c:pt idx="53">
                  <c:v>210</c:v>
                </c:pt>
                <c:pt idx="54">
                  <c:v>220</c:v>
                </c:pt>
                <c:pt idx="55">
                  <c:v>225</c:v>
                </c:pt>
                <c:pt idx="56">
                  <c:v>235</c:v>
                </c:pt>
                <c:pt idx="57">
                  <c:v>250</c:v>
                </c:pt>
                <c:pt idx="58">
                  <c:v>260</c:v>
                </c:pt>
                <c:pt idx="59">
                  <c:v>265</c:v>
                </c:pt>
                <c:pt idx="60">
                  <c:v>275</c:v>
                </c:pt>
                <c:pt idx="61">
                  <c:v>280</c:v>
                </c:pt>
                <c:pt idx="62">
                  <c:v>285</c:v>
                </c:pt>
                <c:pt idx="63">
                  <c:v>290</c:v>
                </c:pt>
                <c:pt idx="64">
                  <c:v>295</c:v>
                </c:pt>
                <c:pt idx="65">
                  <c:v>300</c:v>
                </c:pt>
                <c:pt idx="66">
                  <c:v>305</c:v>
                </c:pt>
                <c:pt idx="67">
                  <c:v>310</c:v>
                </c:pt>
                <c:pt idx="68">
                  <c:v>320</c:v>
                </c:pt>
                <c:pt idx="69">
                  <c:v>325</c:v>
                </c:pt>
                <c:pt idx="70">
                  <c:v>330</c:v>
                </c:pt>
                <c:pt idx="71">
                  <c:v>340</c:v>
                </c:pt>
                <c:pt idx="72">
                  <c:v>350</c:v>
                </c:pt>
                <c:pt idx="73">
                  <c:v>365</c:v>
                </c:pt>
                <c:pt idx="74">
                  <c:v>375</c:v>
                </c:pt>
                <c:pt idx="75">
                  <c:v>400</c:v>
                </c:pt>
                <c:pt idx="76">
                  <c:v>401</c:v>
                </c:pt>
                <c:pt idx="77">
                  <c:v>425</c:v>
                </c:pt>
                <c:pt idx="78">
                  <c:v>430</c:v>
                </c:pt>
                <c:pt idx="79">
                  <c:v>435</c:v>
                </c:pt>
                <c:pt idx="80">
                  <c:v>440</c:v>
                </c:pt>
                <c:pt idx="81">
                  <c:v>445</c:v>
                </c:pt>
                <c:pt idx="82">
                  <c:v>448</c:v>
                </c:pt>
                <c:pt idx="83">
                  <c:v>450</c:v>
                </c:pt>
                <c:pt idx="84">
                  <c:v>460</c:v>
                </c:pt>
                <c:pt idx="85">
                  <c:v>470</c:v>
                </c:pt>
                <c:pt idx="86">
                  <c:v>477</c:v>
                </c:pt>
                <c:pt idx="87">
                  <c:v>480</c:v>
                </c:pt>
                <c:pt idx="88">
                  <c:v>482</c:v>
                </c:pt>
                <c:pt idx="89">
                  <c:v>490</c:v>
                </c:pt>
                <c:pt idx="90">
                  <c:v>494</c:v>
                </c:pt>
                <c:pt idx="91">
                  <c:v>497</c:v>
                </c:pt>
                <c:pt idx="92">
                  <c:v>519</c:v>
                </c:pt>
                <c:pt idx="93">
                  <c:v>523</c:v>
                </c:pt>
                <c:pt idx="94">
                  <c:v>530</c:v>
                </c:pt>
                <c:pt idx="95">
                  <c:v>531</c:v>
                </c:pt>
                <c:pt idx="96">
                  <c:v>533</c:v>
                </c:pt>
                <c:pt idx="97">
                  <c:v>558</c:v>
                </c:pt>
                <c:pt idx="98">
                  <c:v>595</c:v>
                </c:pt>
              </c:numCache>
            </c:numRef>
          </c:cat>
          <c:val>
            <c:numRef>
              <c:f>'Correction Table'!$I$4:$I$102</c:f>
              <c:numCache>
                <c:formatCode>0</c:formatCode>
                <c:ptCount val="99"/>
                <c:pt idx="16">
                  <c:v>13</c:v>
                </c:pt>
                <c:pt idx="17">
                  <c:v>14</c:v>
                </c:pt>
                <c:pt idx="18">
                  <c:v>14</c:v>
                </c:pt>
                <c:pt idx="19">
                  <c:v>15</c:v>
                </c:pt>
                <c:pt idx="20">
                  <c:v>15</c:v>
                </c:pt>
                <c:pt idx="21">
                  <c:v>18</c:v>
                </c:pt>
                <c:pt idx="22">
                  <c:v>21</c:v>
                </c:pt>
                <c:pt idx="23">
                  <c:v>24</c:v>
                </c:pt>
                <c:pt idx="24">
                  <c:v>27</c:v>
                </c:pt>
                <c:pt idx="25">
                  <c:v>30</c:v>
                </c:pt>
                <c:pt idx="26">
                  <c:v>33</c:v>
                </c:pt>
                <c:pt idx="27">
                  <c:v>36</c:v>
                </c:pt>
                <c:pt idx="28">
                  <c:v>38</c:v>
                </c:pt>
                <c:pt idx="29">
                  <c:v>41</c:v>
                </c:pt>
                <c:pt idx="30">
                  <c:v>43</c:v>
                </c:pt>
                <c:pt idx="31">
                  <c:v>46</c:v>
                </c:pt>
                <c:pt idx="32">
                  <c:v>49</c:v>
                </c:pt>
                <c:pt idx="33">
                  <c:v>52</c:v>
                </c:pt>
                <c:pt idx="34">
                  <c:v>54</c:v>
                </c:pt>
                <c:pt idx="35">
                  <c:v>57</c:v>
                </c:pt>
                <c:pt idx="36">
                  <c:v>59</c:v>
                </c:pt>
                <c:pt idx="37">
                  <c:v>61</c:v>
                </c:pt>
                <c:pt idx="38">
                  <c:v>63</c:v>
                </c:pt>
                <c:pt idx="39">
                  <c:v>66</c:v>
                </c:pt>
                <c:pt idx="40">
                  <c:v>68</c:v>
                </c:pt>
                <c:pt idx="41">
                  <c:v>71</c:v>
                </c:pt>
                <c:pt idx="42">
                  <c:v>73</c:v>
                </c:pt>
                <c:pt idx="43">
                  <c:v>75</c:v>
                </c:pt>
                <c:pt idx="44">
                  <c:v>77</c:v>
                </c:pt>
                <c:pt idx="45">
                  <c:v>81</c:v>
                </c:pt>
                <c:pt idx="46">
                  <c:v>81</c:v>
                </c:pt>
                <c:pt idx="47">
                  <c:v>83</c:v>
                </c:pt>
                <c:pt idx="48">
                  <c:v>85</c:v>
                </c:pt>
                <c:pt idx="49">
                  <c:v>85</c:v>
                </c:pt>
                <c:pt idx="50">
                  <c:v>86</c:v>
                </c:pt>
                <c:pt idx="51">
                  <c:v>87</c:v>
                </c:pt>
                <c:pt idx="52">
                  <c:v>87</c:v>
                </c:pt>
                <c:pt idx="53">
                  <c:v>88</c:v>
                </c:pt>
                <c:pt idx="54">
                  <c:v>89</c:v>
                </c:pt>
                <c:pt idx="55">
                  <c:v>90</c:v>
                </c:pt>
                <c:pt idx="56">
                  <c:v>91</c:v>
                </c:pt>
                <c:pt idx="57">
                  <c:v>92</c:v>
                </c:pt>
                <c:pt idx="58">
                  <c:v>93</c:v>
                </c:pt>
                <c:pt idx="59">
                  <c:v>94</c:v>
                </c:pt>
                <c:pt idx="60">
                  <c:v>95</c:v>
                </c:pt>
                <c:pt idx="61">
                  <c:v>95</c:v>
                </c:pt>
                <c:pt idx="62">
                  <c:v>96</c:v>
                </c:pt>
                <c:pt idx="63">
                  <c:v>96</c:v>
                </c:pt>
                <c:pt idx="64">
                  <c:v>97</c:v>
                </c:pt>
                <c:pt idx="65">
                  <c:v>97</c:v>
                </c:pt>
                <c:pt idx="66">
                  <c:v>98</c:v>
                </c:pt>
                <c:pt idx="67">
                  <c:v>98</c:v>
                </c:pt>
                <c:pt idx="68">
                  <c:v>99</c:v>
                </c:pt>
                <c:pt idx="69">
                  <c:v>100</c:v>
                </c:pt>
                <c:pt idx="70">
                  <c:v>100</c:v>
                </c:pt>
                <c:pt idx="71">
                  <c:v>100</c:v>
                </c:pt>
                <c:pt idx="72">
                  <c:v>100</c:v>
                </c:pt>
                <c:pt idx="73">
                  <c:v>100</c:v>
                </c:pt>
                <c:pt idx="74">
                  <c:v>100</c:v>
                </c:pt>
                <c:pt idx="75">
                  <c:v>100</c:v>
                </c:pt>
                <c:pt idx="76">
                  <c:v>100</c:v>
                </c:pt>
                <c:pt idx="77">
                  <c:v>100</c:v>
                </c:pt>
                <c:pt idx="78">
                  <c:v>100</c:v>
                </c:pt>
                <c:pt idx="79">
                  <c:v>100</c:v>
                </c:pt>
                <c:pt idx="80">
                  <c:v>100</c:v>
                </c:pt>
                <c:pt idx="81">
                  <c:v>100</c:v>
                </c:pt>
                <c:pt idx="82">
                  <c:v>100</c:v>
                </c:pt>
                <c:pt idx="83">
                  <c:v>100</c:v>
                </c:pt>
                <c:pt idx="84">
                  <c:v>100</c:v>
                </c:pt>
                <c:pt idx="85">
                  <c:v>100</c:v>
                </c:pt>
                <c:pt idx="86">
                  <c:v>100</c:v>
                </c:pt>
                <c:pt idx="87">
                  <c:v>100</c:v>
                </c:pt>
                <c:pt idx="88">
                  <c:v>100</c:v>
                </c:pt>
                <c:pt idx="89">
                  <c:v>100</c:v>
                </c:pt>
                <c:pt idx="90">
                  <c:v>100</c:v>
                </c:pt>
                <c:pt idx="91">
                  <c:v>100</c:v>
                </c:pt>
                <c:pt idx="92">
                  <c:v>100</c:v>
                </c:pt>
                <c:pt idx="93">
                  <c:v>100</c:v>
                </c:pt>
                <c:pt idx="94">
                  <c:v>100</c:v>
                </c:pt>
                <c:pt idx="95">
                  <c:v>100</c:v>
                </c:pt>
                <c:pt idx="96">
                  <c:v>100</c:v>
                </c:pt>
                <c:pt idx="97">
                  <c:v>100</c:v>
                </c:pt>
                <c:pt idx="98">
                  <c:v>100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'Correction Table'!$J$2:$J$3</c:f>
              <c:strCache>
                <c:ptCount val="1"/>
                <c:pt idx="0">
                  <c:v>7</c:v>
                </c:pt>
              </c:strCache>
            </c:strRef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numRef>
              <c:f>'Correction Table'!$D$4:$D$102</c:f>
              <c:numCache>
                <c:formatCode>0.00</c:formatCode>
                <c:ptCount val="99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45</c:v>
                </c:pt>
                <c:pt idx="22">
                  <c:v>50</c:v>
                </c:pt>
                <c:pt idx="23">
                  <c:v>55</c:v>
                </c:pt>
                <c:pt idx="24">
                  <c:v>60</c:v>
                </c:pt>
                <c:pt idx="25">
                  <c:v>65</c:v>
                </c:pt>
                <c:pt idx="26">
                  <c:v>70</c:v>
                </c:pt>
                <c:pt idx="27">
                  <c:v>75</c:v>
                </c:pt>
                <c:pt idx="28">
                  <c:v>80</c:v>
                </c:pt>
                <c:pt idx="29">
                  <c:v>85</c:v>
                </c:pt>
                <c:pt idx="30">
                  <c:v>90</c:v>
                </c:pt>
                <c:pt idx="31">
                  <c:v>95</c:v>
                </c:pt>
                <c:pt idx="32">
                  <c:v>100</c:v>
                </c:pt>
                <c:pt idx="33">
                  <c:v>105</c:v>
                </c:pt>
                <c:pt idx="34">
                  <c:v>110</c:v>
                </c:pt>
                <c:pt idx="35">
                  <c:v>115</c:v>
                </c:pt>
                <c:pt idx="36">
                  <c:v>120</c:v>
                </c:pt>
                <c:pt idx="37">
                  <c:v>125</c:v>
                </c:pt>
                <c:pt idx="38">
                  <c:v>130</c:v>
                </c:pt>
                <c:pt idx="39">
                  <c:v>135</c:v>
                </c:pt>
                <c:pt idx="40">
                  <c:v>140</c:v>
                </c:pt>
                <c:pt idx="41">
                  <c:v>145</c:v>
                </c:pt>
                <c:pt idx="42">
                  <c:v>150</c:v>
                </c:pt>
                <c:pt idx="43">
                  <c:v>155</c:v>
                </c:pt>
                <c:pt idx="44">
                  <c:v>160</c:v>
                </c:pt>
                <c:pt idx="45">
                  <c:v>165</c:v>
                </c:pt>
                <c:pt idx="46">
                  <c:v>170</c:v>
                </c:pt>
                <c:pt idx="47">
                  <c:v>175</c:v>
                </c:pt>
                <c:pt idx="48">
                  <c:v>180</c:v>
                </c:pt>
                <c:pt idx="49">
                  <c:v>185</c:v>
                </c:pt>
                <c:pt idx="50">
                  <c:v>190</c:v>
                </c:pt>
                <c:pt idx="51">
                  <c:v>195</c:v>
                </c:pt>
                <c:pt idx="52">
                  <c:v>200</c:v>
                </c:pt>
                <c:pt idx="53">
                  <c:v>210</c:v>
                </c:pt>
                <c:pt idx="54">
                  <c:v>220</c:v>
                </c:pt>
                <c:pt idx="55">
                  <c:v>225</c:v>
                </c:pt>
                <c:pt idx="56">
                  <c:v>235</c:v>
                </c:pt>
                <c:pt idx="57">
                  <c:v>250</c:v>
                </c:pt>
                <c:pt idx="58">
                  <c:v>260</c:v>
                </c:pt>
                <c:pt idx="59">
                  <c:v>265</c:v>
                </c:pt>
                <c:pt idx="60">
                  <c:v>275</c:v>
                </c:pt>
                <c:pt idx="61">
                  <c:v>280</c:v>
                </c:pt>
                <c:pt idx="62">
                  <c:v>285</c:v>
                </c:pt>
                <c:pt idx="63">
                  <c:v>290</c:v>
                </c:pt>
                <c:pt idx="64">
                  <c:v>295</c:v>
                </c:pt>
                <c:pt idx="65">
                  <c:v>300</c:v>
                </c:pt>
                <c:pt idx="66">
                  <c:v>305</c:v>
                </c:pt>
                <c:pt idx="67">
                  <c:v>310</c:v>
                </c:pt>
                <c:pt idx="68">
                  <c:v>320</c:v>
                </c:pt>
                <c:pt idx="69">
                  <c:v>325</c:v>
                </c:pt>
                <c:pt idx="70">
                  <c:v>330</c:v>
                </c:pt>
                <c:pt idx="71">
                  <c:v>340</c:v>
                </c:pt>
                <c:pt idx="72">
                  <c:v>350</c:v>
                </c:pt>
                <c:pt idx="73">
                  <c:v>365</c:v>
                </c:pt>
                <c:pt idx="74">
                  <c:v>375</c:v>
                </c:pt>
                <c:pt idx="75">
                  <c:v>400</c:v>
                </c:pt>
                <c:pt idx="76">
                  <c:v>401</c:v>
                </c:pt>
                <c:pt idx="77">
                  <c:v>425</c:v>
                </c:pt>
                <c:pt idx="78">
                  <c:v>430</c:v>
                </c:pt>
                <c:pt idx="79">
                  <c:v>435</c:v>
                </c:pt>
                <c:pt idx="80">
                  <c:v>440</c:v>
                </c:pt>
                <c:pt idx="81">
                  <c:v>445</c:v>
                </c:pt>
                <c:pt idx="82">
                  <c:v>448</c:v>
                </c:pt>
                <c:pt idx="83">
                  <c:v>450</c:v>
                </c:pt>
                <c:pt idx="84">
                  <c:v>460</c:v>
                </c:pt>
                <c:pt idx="85">
                  <c:v>470</c:v>
                </c:pt>
                <c:pt idx="86">
                  <c:v>477</c:v>
                </c:pt>
                <c:pt idx="87">
                  <c:v>480</c:v>
                </c:pt>
                <c:pt idx="88">
                  <c:v>482</c:v>
                </c:pt>
                <c:pt idx="89">
                  <c:v>490</c:v>
                </c:pt>
                <c:pt idx="90">
                  <c:v>494</c:v>
                </c:pt>
                <c:pt idx="91">
                  <c:v>497</c:v>
                </c:pt>
                <c:pt idx="92">
                  <c:v>519</c:v>
                </c:pt>
                <c:pt idx="93">
                  <c:v>523</c:v>
                </c:pt>
                <c:pt idx="94">
                  <c:v>530</c:v>
                </c:pt>
                <c:pt idx="95">
                  <c:v>531</c:v>
                </c:pt>
                <c:pt idx="96">
                  <c:v>533</c:v>
                </c:pt>
                <c:pt idx="97">
                  <c:v>558</c:v>
                </c:pt>
                <c:pt idx="98">
                  <c:v>595</c:v>
                </c:pt>
              </c:numCache>
            </c:numRef>
          </c:cat>
          <c:val>
            <c:numRef>
              <c:f>'Correction Table'!$J$4:$J$102</c:f>
              <c:numCache>
                <c:formatCode>0</c:formatCode>
                <c:ptCount val="99"/>
                <c:pt idx="21">
                  <c:v>18</c:v>
                </c:pt>
                <c:pt idx="22">
                  <c:v>21</c:v>
                </c:pt>
                <c:pt idx="23">
                  <c:v>24</c:v>
                </c:pt>
                <c:pt idx="24">
                  <c:v>27</c:v>
                </c:pt>
                <c:pt idx="25">
                  <c:v>30</c:v>
                </c:pt>
                <c:pt idx="26">
                  <c:v>33</c:v>
                </c:pt>
                <c:pt idx="27">
                  <c:v>36</c:v>
                </c:pt>
                <c:pt idx="28">
                  <c:v>38</c:v>
                </c:pt>
                <c:pt idx="29">
                  <c:v>41</c:v>
                </c:pt>
                <c:pt idx="30">
                  <c:v>43</c:v>
                </c:pt>
                <c:pt idx="31">
                  <c:v>46</c:v>
                </c:pt>
                <c:pt idx="32">
                  <c:v>49</c:v>
                </c:pt>
                <c:pt idx="33">
                  <c:v>52</c:v>
                </c:pt>
                <c:pt idx="34">
                  <c:v>54</c:v>
                </c:pt>
                <c:pt idx="35">
                  <c:v>56</c:v>
                </c:pt>
                <c:pt idx="36">
                  <c:v>58</c:v>
                </c:pt>
                <c:pt idx="37">
                  <c:v>60</c:v>
                </c:pt>
                <c:pt idx="38">
                  <c:v>62</c:v>
                </c:pt>
                <c:pt idx="39">
                  <c:v>64</c:v>
                </c:pt>
                <c:pt idx="40">
                  <c:v>66</c:v>
                </c:pt>
                <c:pt idx="41">
                  <c:v>68</c:v>
                </c:pt>
                <c:pt idx="42">
                  <c:v>70</c:v>
                </c:pt>
                <c:pt idx="43">
                  <c:v>72</c:v>
                </c:pt>
                <c:pt idx="44">
                  <c:v>73</c:v>
                </c:pt>
                <c:pt idx="45">
                  <c:v>75</c:v>
                </c:pt>
                <c:pt idx="46">
                  <c:v>76</c:v>
                </c:pt>
                <c:pt idx="47">
                  <c:v>78</c:v>
                </c:pt>
                <c:pt idx="48">
                  <c:v>79</c:v>
                </c:pt>
                <c:pt idx="49">
                  <c:v>80</c:v>
                </c:pt>
                <c:pt idx="50">
                  <c:v>81</c:v>
                </c:pt>
                <c:pt idx="51">
                  <c:v>81</c:v>
                </c:pt>
                <c:pt idx="52">
                  <c:v>81</c:v>
                </c:pt>
                <c:pt idx="53">
                  <c:v>82</c:v>
                </c:pt>
                <c:pt idx="54">
                  <c:v>82</c:v>
                </c:pt>
                <c:pt idx="55">
                  <c:v>83</c:v>
                </c:pt>
                <c:pt idx="56">
                  <c:v>83</c:v>
                </c:pt>
                <c:pt idx="57">
                  <c:v>84</c:v>
                </c:pt>
                <c:pt idx="58">
                  <c:v>84</c:v>
                </c:pt>
                <c:pt idx="59">
                  <c:v>85</c:v>
                </c:pt>
                <c:pt idx="60">
                  <c:v>85</c:v>
                </c:pt>
                <c:pt idx="61">
                  <c:v>85</c:v>
                </c:pt>
                <c:pt idx="62">
                  <c:v>86</c:v>
                </c:pt>
                <c:pt idx="63">
                  <c:v>86</c:v>
                </c:pt>
                <c:pt idx="64">
                  <c:v>86</c:v>
                </c:pt>
                <c:pt idx="65">
                  <c:v>86</c:v>
                </c:pt>
                <c:pt idx="66">
                  <c:v>87</c:v>
                </c:pt>
                <c:pt idx="67">
                  <c:v>87</c:v>
                </c:pt>
                <c:pt idx="68">
                  <c:v>87</c:v>
                </c:pt>
                <c:pt idx="69">
                  <c:v>88</c:v>
                </c:pt>
                <c:pt idx="70">
                  <c:v>88</c:v>
                </c:pt>
                <c:pt idx="71">
                  <c:v>88</c:v>
                </c:pt>
                <c:pt idx="72">
                  <c:v>89</c:v>
                </c:pt>
                <c:pt idx="73">
                  <c:v>90</c:v>
                </c:pt>
                <c:pt idx="74">
                  <c:v>90</c:v>
                </c:pt>
                <c:pt idx="75">
                  <c:v>91</c:v>
                </c:pt>
                <c:pt idx="76">
                  <c:v>92</c:v>
                </c:pt>
                <c:pt idx="77">
                  <c:v>93</c:v>
                </c:pt>
                <c:pt idx="78">
                  <c:v>93</c:v>
                </c:pt>
                <c:pt idx="79">
                  <c:v>93</c:v>
                </c:pt>
                <c:pt idx="80">
                  <c:v>93</c:v>
                </c:pt>
                <c:pt idx="81">
                  <c:v>94</c:v>
                </c:pt>
                <c:pt idx="82">
                  <c:v>94</c:v>
                </c:pt>
                <c:pt idx="83">
                  <c:v>94</c:v>
                </c:pt>
                <c:pt idx="84">
                  <c:v>94</c:v>
                </c:pt>
                <c:pt idx="85">
                  <c:v>95</c:v>
                </c:pt>
                <c:pt idx="86">
                  <c:v>95</c:v>
                </c:pt>
                <c:pt idx="87">
                  <c:v>95</c:v>
                </c:pt>
                <c:pt idx="88">
                  <c:v>96</c:v>
                </c:pt>
                <c:pt idx="89">
                  <c:v>96</c:v>
                </c:pt>
                <c:pt idx="90">
                  <c:v>96</c:v>
                </c:pt>
                <c:pt idx="91">
                  <c:v>96</c:v>
                </c:pt>
                <c:pt idx="92">
                  <c:v>97</c:v>
                </c:pt>
                <c:pt idx="93">
                  <c:v>98</c:v>
                </c:pt>
                <c:pt idx="94">
                  <c:v>98</c:v>
                </c:pt>
                <c:pt idx="95">
                  <c:v>98</c:v>
                </c:pt>
                <c:pt idx="96">
                  <c:v>98</c:v>
                </c:pt>
                <c:pt idx="97">
                  <c:v>99</c:v>
                </c:pt>
                <c:pt idx="98">
                  <c:v>100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175744"/>
        <c:axId val="108177664"/>
      </c:lineChart>
      <c:catAx>
        <c:axId val="108175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Sum of All Distress' Deduct Scores</a:t>
                </a:r>
              </a:p>
            </c:rich>
          </c:tx>
          <c:layout>
            <c:manualLayout>
              <c:xMode val="edge"/>
              <c:yMode val="edge"/>
              <c:x val="0.34004065904295283"/>
              <c:y val="0.9157581998159229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993366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17766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10817766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Final Deduct Points</a:t>
                </a:r>
              </a:p>
            </c:rich>
          </c:tx>
          <c:layout>
            <c:manualLayout>
              <c:xMode val="edge"/>
              <c:yMode val="edge"/>
              <c:x val="1.9114711603006224E-2"/>
              <c:y val="0.3744156183233756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17574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2857256892498674"/>
          <c:y val="0.37285555324702824"/>
          <c:w val="6.237432207296769E-2"/>
          <c:h val="0.30109255973504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trlProps/ctrlProp1.xml><?xml version="1.0" encoding="utf-8"?>
<formControlPr xmlns="http://schemas.microsoft.com/office/spreadsheetml/2009/9/main" objectType="Radio" checked="Checked" firstButton="1" fmlaLink="Macros!$F$2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472440</xdr:colOff>
          <xdr:row>4</xdr:row>
          <xdr:rowOff>160020</xdr:rowOff>
        </xdr:from>
        <xdr:to>
          <xdr:col>22</xdr:col>
          <xdr:colOff>129540</xdr:colOff>
          <xdr:row>5</xdr:row>
          <xdr:rowOff>22860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Area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4</xdr:row>
          <xdr:rowOff>160020</xdr:rowOff>
        </xdr:from>
        <xdr:to>
          <xdr:col>21</xdr:col>
          <xdr:colOff>472440</xdr:colOff>
          <xdr:row>5</xdr:row>
          <xdr:rowOff>22860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Percent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</xdr:colOff>
      <xdr:row>3</xdr:row>
      <xdr:rowOff>83820</xdr:rowOff>
    </xdr:from>
    <xdr:to>
      <xdr:col>11</xdr:col>
      <xdr:colOff>556260</xdr:colOff>
      <xdr:row>32</xdr:row>
      <xdr:rowOff>60960</xdr:rowOff>
    </xdr:to>
    <xdr:graphicFrame macro="">
      <xdr:nvGraphicFramePr>
        <xdr:cNvPr id="2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121920</xdr:colOff>
      <xdr:row>35</xdr:row>
      <xdr:rowOff>0</xdr:rowOff>
    </xdr:from>
    <xdr:to>
      <xdr:col>11</xdr:col>
      <xdr:colOff>579120</xdr:colOff>
      <xdr:row>63</xdr:row>
      <xdr:rowOff>167640</xdr:rowOff>
    </xdr:to>
    <xdr:graphicFrame macro="">
      <xdr:nvGraphicFramePr>
        <xdr:cNvPr id="205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91440</xdr:colOff>
      <xdr:row>65</xdr:row>
      <xdr:rowOff>7620</xdr:rowOff>
    </xdr:from>
    <xdr:to>
      <xdr:col>11</xdr:col>
      <xdr:colOff>548640</xdr:colOff>
      <xdr:row>93</xdr:row>
      <xdr:rowOff>182880</xdr:rowOff>
    </xdr:to>
    <xdr:graphicFrame macro="">
      <xdr:nvGraphicFramePr>
        <xdr:cNvPr id="2055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91440</xdr:colOff>
      <xdr:row>95</xdr:row>
      <xdr:rowOff>182880</xdr:rowOff>
    </xdr:from>
    <xdr:to>
      <xdr:col>11</xdr:col>
      <xdr:colOff>548640</xdr:colOff>
      <xdr:row>124</xdr:row>
      <xdr:rowOff>160020</xdr:rowOff>
    </xdr:to>
    <xdr:graphicFrame macro="">
      <xdr:nvGraphicFramePr>
        <xdr:cNvPr id="2056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91440</xdr:colOff>
      <xdr:row>127</xdr:row>
      <xdr:rowOff>0</xdr:rowOff>
    </xdr:from>
    <xdr:to>
      <xdr:col>11</xdr:col>
      <xdr:colOff>548640</xdr:colOff>
      <xdr:row>155</xdr:row>
      <xdr:rowOff>167640</xdr:rowOff>
    </xdr:to>
    <xdr:graphicFrame macro="">
      <xdr:nvGraphicFramePr>
        <xdr:cNvPr id="2057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83820</xdr:colOff>
      <xdr:row>157</xdr:row>
      <xdr:rowOff>0</xdr:rowOff>
    </xdr:from>
    <xdr:to>
      <xdr:col>11</xdr:col>
      <xdr:colOff>541020</xdr:colOff>
      <xdr:row>185</xdr:row>
      <xdr:rowOff>167640</xdr:rowOff>
    </xdr:to>
    <xdr:graphicFrame macro="">
      <xdr:nvGraphicFramePr>
        <xdr:cNvPr id="2058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91440</xdr:colOff>
      <xdr:row>187</xdr:row>
      <xdr:rowOff>0</xdr:rowOff>
    </xdr:from>
    <xdr:to>
      <xdr:col>11</xdr:col>
      <xdr:colOff>548640</xdr:colOff>
      <xdr:row>215</xdr:row>
      <xdr:rowOff>167640</xdr:rowOff>
    </xdr:to>
    <xdr:graphicFrame macro="">
      <xdr:nvGraphicFramePr>
        <xdr:cNvPr id="2059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91440</xdr:colOff>
      <xdr:row>217</xdr:row>
      <xdr:rowOff>0</xdr:rowOff>
    </xdr:from>
    <xdr:to>
      <xdr:col>11</xdr:col>
      <xdr:colOff>548640</xdr:colOff>
      <xdr:row>245</xdr:row>
      <xdr:rowOff>167640</xdr:rowOff>
    </xdr:to>
    <xdr:graphicFrame macro="">
      <xdr:nvGraphicFramePr>
        <xdr:cNvPr id="2060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167640</xdr:colOff>
      <xdr:row>248</xdr:row>
      <xdr:rowOff>7620</xdr:rowOff>
    </xdr:from>
    <xdr:to>
      <xdr:col>11</xdr:col>
      <xdr:colOff>426720</xdr:colOff>
      <xdr:row>273</xdr:row>
      <xdr:rowOff>129540</xdr:rowOff>
    </xdr:to>
    <xdr:graphicFrame macro="">
      <xdr:nvGraphicFramePr>
        <xdr:cNvPr id="2062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0.55694</cdr:x>
      <cdr:y>0.09381</cdr:y>
    </cdr:from>
    <cdr:to>
      <cdr:x>0.57</cdr:x>
      <cdr:y>0.14051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20104" y="456359"/>
          <a:ext cx="99047" cy="2285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</cdr:sp>
  </cdr:relSizeAnchor>
  <cdr:relSizeAnchor xmlns:cdr="http://schemas.openxmlformats.org/drawingml/2006/chartDrawing">
    <cdr:from>
      <cdr:x>0.60968</cdr:x>
      <cdr:y>0.66287</cdr:y>
    </cdr:from>
    <cdr:to>
      <cdr:x>0.88131</cdr:x>
      <cdr:y>0.70787</cdr:y>
    </cdr:to>
    <cdr:sp macro="" textlink="">
      <cdr:nvSpPr>
        <cdr:cNvPr id="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20028" y="3240242"/>
          <a:ext cx="2059423" cy="220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0" tIns="22860" rIns="36576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n-US" sz="950" b="1" i="1" u="none" strike="noStrike" baseline="0">
              <a:solidFill>
                <a:srgbClr val="0000FF"/>
              </a:solidFill>
              <a:latin typeface="Arial"/>
              <a:cs typeface="Arial"/>
            </a:rPr>
            <a:t>Use " 7  " if more than 7 distresses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dnewell@colton.com" TargetMode="External"/><Relationship Id="rId1" Type="http://schemas.openxmlformats.org/officeDocument/2006/relationships/hyperlink" Target="mailto:dnewell@co.marion.or.u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 enableFormatConditionsCalculation="0">
    <tabColor indexed="13"/>
  </sheetPr>
  <dimension ref="B1:AA34"/>
  <sheetViews>
    <sheetView showGridLines="0" showRowColHeaders="0" tabSelected="1" showOutlineSymbols="0" zoomScale="85" zoomScaleNormal="85" workbookViewId="0">
      <selection activeCell="B1" sqref="B1"/>
    </sheetView>
  </sheetViews>
  <sheetFormatPr defaultColWidth="8.08984375" defaultRowHeight="15"/>
  <cols>
    <col min="1" max="1" width="1.6328125" customWidth="1"/>
    <col min="2" max="2" width="11.81640625" customWidth="1"/>
    <col min="3" max="3" width="1.6328125" customWidth="1"/>
    <col min="4" max="4" width="10.6328125" customWidth="1"/>
    <col min="5" max="6" width="1.6328125" customWidth="1"/>
    <col min="7" max="7" width="10.6328125" customWidth="1"/>
    <col min="8" max="9" width="1.6328125" customWidth="1"/>
    <col min="10" max="10" width="10.6328125" customWidth="1"/>
    <col min="11" max="12" width="1.6328125" customWidth="1"/>
    <col min="13" max="13" width="10.6328125" customWidth="1"/>
    <col min="14" max="15" width="1.6328125" customWidth="1"/>
    <col min="16" max="16" width="10.6328125" customWidth="1"/>
    <col min="17" max="18" width="1.6328125" customWidth="1"/>
    <col min="19" max="19" width="10.81640625" customWidth="1"/>
    <col min="20" max="21" width="1.6328125" customWidth="1"/>
    <col min="22" max="22" width="10.6328125" customWidth="1"/>
    <col min="23" max="24" width="1.6328125" customWidth="1"/>
    <col min="25" max="25" width="40.90625" customWidth="1"/>
    <col min="26" max="26" width="54.54296875" customWidth="1"/>
  </cols>
  <sheetData>
    <row r="1" spans="2:27">
      <c r="Z1" s="1"/>
    </row>
    <row r="2" spans="2:27" ht="24" customHeight="1">
      <c r="B2" s="103" t="s">
        <v>167</v>
      </c>
      <c r="C2" s="2"/>
      <c r="J2" s="2"/>
      <c r="K2" s="2"/>
      <c r="L2" s="103"/>
      <c r="S2" s="2"/>
      <c r="T2" s="2"/>
      <c r="U2" s="2"/>
      <c r="Z2" s="1"/>
      <c r="AA2" s="3" t="s">
        <v>0</v>
      </c>
    </row>
    <row r="3" spans="2:27" ht="5.0999999999999996" customHeight="1">
      <c r="P3" s="4"/>
      <c r="Z3" s="1"/>
      <c r="AA3" s="5"/>
    </row>
    <row r="4" spans="2:27" ht="30">
      <c r="B4" s="6" t="s">
        <v>219</v>
      </c>
      <c r="C4" s="7"/>
      <c r="D4" s="8">
        <v>1000</v>
      </c>
      <c r="E4" s="9"/>
      <c r="F4" s="9"/>
      <c r="H4" s="183"/>
      <c r="I4" s="183"/>
      <c r="J4" s="183"/>
      <c r="K4" s="183" t="s">
        <v>1</v>
      </c>
      <c r="L4" s="183"/>
      <c r="M4" s="187">
        <f ca="1">SUM([0]!_1DEDUCT_TOTAL)</f>
        <v>58</v>
      </c>
      <c r="N4" s="10"/>
      <c r="O4" s="10"/>
      <c r="P4" s="11" t="s">
        <v>2</v>
      </c>
      <c r="Q4" s="12"/>
      <c r="R4" s="12"/>
      <c r="S4" s="201">
        <f ca="1">100-IF(TYPE=1,RAW,IF(MAX([0]!_1DEDUCT_TOTAL)&gt;SUM([0]!_4SUM_CORRECT),MAX([0]!_1DEDUCT_TOTAL),SUM([0]!_4SUM_CORRECT)))</f>
        <v>71</v>
      </c>
      <c r="T4" s="13" t="str">
        <f ca="1">VLOOKUP(S4,[0]!CATEGORIES,2)</f>
        <v>Very Good</v>
      </c>
      <c r="U4" s="14"/>
      <c r="V4" s="15"/>
      <c r="Z4" s="1"/>
      <c r="AA4" s="16">
        <f ca="1">100-IF(TYPE=1,RAW,IF(RAW&gt;200,100,(SUM([0]!MARCI2))))</f>
        <v>100</v>
      </c>
    </row>
    <row r="5" spans="2:27" ht="30" customHeight="1">
      <c r="B5" s="184" t="s">
        <v>3</v>
      </c>
      <c r="C5" s="185"/>
      <c r="D5" s="186">
        <f ca="1">SUM([0]!_2GREATER_THAN_5)</f>
        <v>5</v>
      </c>
      <c r="E5" s="17"/>
      <c r="F5" s="17"/>
      <c r="H5" s="182"/>
      <c r="I5" s="182"/>
      <c r="J5" s="182"/>
      <c r="K5" s="182" t="s">
        <v>4</v>
      </c>
      <c r="L5" s="182"/>
      <c r="M5" s="188">
        <f ca="1">COUNT([0]!_1DEDUCT_TOTAL)</f>
        <v>7</v>
      </c>
      <c r="N5" s="18"/>
      <c r="O5" s="18"/>
      <c r="P5" s="19"/>
      <c r="V5" s="20" t="str">
        <f ca="1">IF(CELL("format",SEVENL)="P1","Percent","Quanity")</f>
        <v>Quanity</v>
      </c>
      <c r="Z5" s="1"/>
      <c r="AA5" s="21">
        <f ca="1">S4-AA4</f>
        <v>-29</v>
      </c>
    </row>
    <row r="6" spans="2:27" ht="5.0999999999999996" customHeight="1">
      <c r="Z6" s="1"/>
      <c r="AA6" s="1"/>
    </row>
    <row r="7" spans="2:27" ht="30">
      <c r="B7" s="22"/>
      <c r="C7" s="23"/>
      <c r="D7" s="24" t="s">
        <v>5</v>
      </c>
      <c r="E7" s="23"/>
      <c r="F7" s="23"/>
      <c r="G7" s="24" t="s">
        <v>6</v>
      </c>
      <c r="H7" s="23"/>
      <c r="I7" s="23"/>
      <c r="J7" s="24" t="s">
        <v>7</v>
      </c>
      <c r="K7" s="23"/>
      <c r="L7" s="23"/>
      <c r="M7" s="24" t="s">
        <v>8</v>
      </c>
      <c r="N7" s="23"/>
      <c r="O7" s="23"/>
      <c r="P7" s="24" t="s">
        <v>9</v>
      </c>
      <c r="Q7" s="23"/>
      <c r="R7" s="23"/>
      <c r="S7" s="24" t="s">
        <v>10</v>
      </c>
      <c r="T7" s="23"/>
      <c r="U7" s="23"/>
      <c r="V7" s="24" t="s">
        <v>11</v>
      </c>
      <c r="W7" s="23"/>
      <c r="X7" s="22"/>
      <c r="Z7" s="1"/>
    </row>
    <row r="8" spans="2:27" ht="15.6">
      <c r="B8" s="22"/>
      <c r="C8" s="165" t="s">
        <v>12</v>
      </c>
      <c r="D8" s="165"/>
      <c r="E8" s="165"/>
      <c r="F8" s="165" t="s">
        <v>13</v>
      </c>
      <c r="G8" s="165"/>
      <c r="H8" s="165"/>
      <c r="I8" s="165" t="s">
        <v>14</v>
      </c>
      <c r="J8" s="165"/>
      <c r="K8" s="165"/>
      <c r="L8" s="165" t="s">
        <v>15</v>
      </c>
      <c r="M8" s="165"/>
      <c r="N8" s="165"/>
      <c r="O8" s="165" t="s">
        <v>16</v>
      </c>
      <c r="P8" s="165"/>
      <c r="Q8" s="165"/>
      <c r="R8" s="165" t="s">
        <v>17</v>
      </c>
      <c r="S8" s="165"/>
      <c r="T8" s="165"/>
      <c r="U8" s="165" t="s">
        <v>18</v>
      </c>
      <c r="V8" s="165"/>
      <c r="W8" s="25"/>
      <c r="X8" s="22"/>
      <c r="Z8" s="1"/>
    </row>
    <row r="9" spans="2:27" ht="15.6">
      <c r="B9" s="22"/>
      <c r="C9" s="165" t="s">
        <v>19</v>
      </c>
      <c r="D9" s="165"/>
      <c r="E9" s="165"/>
      <c r="F9" s="165" t="s">
        <v>19</v>
      </c>
      <c r="G9" s="165"/>
      <c r="H9" s="165"/>
      <c r="I9" s="166"/>
      <c r="J9" s="166"/>
      <c r="K9" s="165"/>
      <c r="L9" s="165" t="s">
        <v>20</v>
      </c>
      <c r="M9" s="165"/>
      <c r="N9" s="165"/>
      <c r="O9" s="165" t="s">
        <v>21</v>
      </c>
      <c r="P9" s="165"/>
      <c r="Q9" s="165"/>
      <c r="R9" s="165" t="s">
        <v>22</v>
      </c>
      <c r="S9" s="165"/>
      <c r="T9" s="165"/>
      <c r="U9" s="165" t="s">
        <v>23</v>
      </c>
      <c r="V9" s="165"/>
      <c r="W9" s="25"/>
      <c r="X9" s="22"/>
    </row>
    <row r="10" spans="2:27" ht="5.0999999999999996" customHeight="1">
      <c r="B10" s="22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2"/>
    </row>
    <row r="11" spans="2:27" ht="30">
      <c r="B11" s="167" t="s">
        <v>24</v>
      </c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8"/>
      <c r="Y11" s="29"/>
    </row>
    <row r="12" spans="2:27" ht="17.399999999999999">
      <c r="B12" s="181" t="s">
        <v>25</v>
      </c>
      <c r="C12" s="31"/>
      <c r="D12" s="169">
        <v>0</v>
      </c>
      <c r="E12" s="170"/>
      <c r="F12" s="170"/>
      <c r="G12" s="171">
        <v>0</v>
      </c>
      <c r="H12" s="172"/>
      <c r="I12" s="172"/>
      <c r="J12" s="169">
        <v>0</v>
      </c>
      <c r="K12" s="170"/>
      <c r="L12" s="170"/>
      <c r="M12" s="171">
        <v>0</v>
      </c>
      <c r="N12" s="172"/>
      <c r="O12" s="172"/>
      <c r="P12" s="169">
        <v>0</v>
      </c>
      <c r="Q12" s="170"/>
      <c r="R12" s="170"/>
      <c r="S12" s="171">
        <v>0</v>
      </c>
      <c r="T12" s="170"/>
      <c r="U12" s="170"/>
      <c r="V12" s="171">
        <v>0</v>
      </c>
      <c r="W12" s="32"/>
      <c r="X12" s="33"/>
      <c r="Y12" s="29"/>
    </row>
    <row r="13" spans="2:27" ht="17.399999999999999">
      <c r="B13" s="30" t="s">
        <v>26</v>
      </c>
      <c r="C13" s="31"/>
      <c r="D13" s="34">
        <f>IF(D12="","",D12/ERASE)</f>
        <v>0</v>
      </c>
      <c r="E13" s="34"/>
      <c r="F13" s="34"/>
      <c r="G13" s="34">
        <f>IF(G12="","",G12/ERASE)</f>
        <v>0</v>
      </c>
      <c r="H13" s="34"/>
      <c r="I13" s="34"/>
      <c r="J13" s="34">
        <f>IF(J12="","",J12/ERASE)</f>
        <v>0</v>
      </c>
      <c r="K13" s="34"/>
      <c r="L13" s="34"/>
      <c r="M13" s="34">
        <f>IF(M12="","",M12/ERASE)</f>
        <v>0</v>
      </c>
      <c r="N13" s="34"/>
      <c r="O13" s="34"/>
      <c r="P13" s="34">
        <f>IF(P12="","",P12/ERASE)</f>
        <v>0</v>
      </c>
      <c r="Q13" s="34"/>
      <c r="R13" s="34"/>
      <c r="S13" s="34">
        <f>IF(S12="","",S12/ERASE)</f>
        <v>0</v>
      </c>
      <c r="T13" s="34"/>
      <c r="U13" s="34"/>
      <c r="V13" s="104">
        <f ca="1">IF(SEVENL="","",(IF(CELL("format",SEVENL)="P1",SEVENL,SEVENL/ERASE)))</f>
        <v>0</v>
      </c>
      <c r="W13" s="35"/>
      <c r="X13" s="36"/>
      <c r="Y13" s="37"/>
    </row>
    <row r="14" spans="2:27" ht="15.6">
      <c r="B14" s="180" t="s">
        <v>27</v>
      </c>
      <c r="C14" s="168"/>
      <c r="D14" s="177" t="str">
        <f>IF(D12="","",'Distress Table'!C55)</f>
        <v/>
      </c>
      <c r="E14" s="177"/>
      <c r="F14" s="177"/>
      <c r="G14" s="177" t="str">
        <f>IF(G12="","",'Distress Table'!F55)</f>
        <v/>
      </c>
      <c r="H14" s="177"/>
      <c r="I14" s="177"/>
      <c r="J14" s="177" t="str">
        <f>IF(J12="","",'Distress Table'!I55)</f>
        <v/>
      </c>
      <c r="K14" s="177"/>
      <c r="L14" s="177"/>
      <c r="M14" s="177" t="str">
        <f>IF(M13&gt;0.3,"Should be &lt;= 30%!",IF(M12="","",'Distress Table'!L55))</f>
        <v/>
      </c>
      <c r="N14" s="177"/>
      <c r="O14" s="177"/>
      <c r="P14" s="177" t="str">
        <f>IF(P13&gt;0.5,"Should be &lt;= 50%!",IF(P12="","",'Distress Table'!O55))</f>
        <v/>
      </c>
      <c r="Q14" s="177"/>
      <c r="R14" s="177"/>
      <c r="S14" s="177" t="str">
        <f>IF(S12="","",'Distress Table'!R55)</f>
        <v/>
      </c>
      <c r="T14" s="177"/>
      <c r="U14" s="177"/>
      <c r="V14" s="177" t="str">
        <f ca="1">IF(SEVENL="","",'Distress Table'!U55)</f>
        <v/>
      </c>
      <c r="W14" s="178"/>
      <c r="X14" s="38"/>
      <c r="Y14" s="29"/>
    </row>
    <row r="15" spans="2:27" ht="5.0999999999999996" customHeight="1">
      <c r="B15" s="22" t="s">
        <v>28</v>
      </c>
      <c r="C15" s="31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31"/>
      <c r="X15" s="39"/>
      <c r="Y15" s="29"/>
      <c r="Z15" s="1"/>
    </row>
    <row r="16" spans="2:27" ht="30">
      <c r="B16" s="167" t="s">
        <v>29</v>
      </c>
      <c r="C16" s="27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27"/>
      <c r="X16" s="28"/>
      <c r="Y16" s="29"/>
      <c r="Z16" s="1"/>
    </row>
    <row r="17" spans="2:26" ht="17.399999999999999">
      <c r="B17" s="181" t="s">
        <v>25</v>
      </c>
      <c r="C17" s="31"/>
      <c r="D17" s="173">
        <v>5</v>
      </c>
      <c r="E17" s="170"/>
      <c r="F17" s="170"/>
      <c r="G17" s="174">
        <v>5</v>
      </c>
      <c r="H17" s="170"/>
      <c r="I17" s="170"/>
      <c r="J17" s="173">
        <v>5</v>
      </c>
      <c r="K17" s="170"/>
      <c r="L17" s="170"/>
      <c r="M17" s="174">
        <v>5</v>
      </c>
      <c r="N17" s="170"/>
      <c r="O17" s="170"/>
      <c r="P17" s="173">
        <v>5</v>
      </c>
      <c r="Q17" s="170"/>
      <c r="R17" s="170"/>
      <c r="S17" s="174">
        <v>5</v>
      </c>
      <c r="T17" s="170"/>
      <c r="U17" s="170"/>
      <c r="V17" s="174">
        <v>10</v>
      </c>
      <c r="W17" s="41"/>
      <c r="X17" s="33"/>
      <c r="Y17" s="29"/>
      <c r="Z17" s="1"/>
    </row>
    <row r="18" spans="2:26" ht="17.399999999999999">
      <c r="B18" s="30" t="s">
        <v>26</v>
      </c>
      <c r="C18" s="31"/>
      <c r="D18" s="34">
        <f>IF(D17="","",D17/ERASE)</f>
        <v>5.0000000000000001E-3</v>
      </c>
      <c r="E18" s="34"/>
      <c r="F18" s="34"/>
      <c r="G18" s="34">
        <f>IF(G17="","",G17/ERASE)</f>
        <v>5.0000000000000001E-3</v>
      </c>
      <c r="H18" s="34"/>
      <c r="I18" s="34"/>
      <c r="J18" s="34">
        <f>IF(J17="","",J17/ERASE)</f>
        <v>5.0000000000000001E-3</v>
      </c>
      <c r="K18" s="34"/>
      <c r="L18" s="34"/>
      <c r="M18" s="34">
        <f>IF(M17="","",M17/ERASE)</f>
        <v>5.0000000000000001E-3</v>
      </c>
      <c r="N18" s="34"/>
      <c r="O18" s="34"/>
      <c r="P18" s="34">
        <f>IF(P17="","",P17/ERASE)</f>
        <v>5.0000000000000001E-3</v>
      </c>
      <c r="Q18" s="34"/>
      <c r="R18" s="34"/>
      <c r="S18" s="34">
        <f>IF(S17="","",S17/ERASE)</f>
        <v>5.0000000000000001E-3</v>
      </c>
      <c r="T18" s="34"/>
      <c r="U18" s="34"/>
      <c r="V18" s="34">
        <f ca="1">IF(SEVENM="","",(IF(CELL("format",SEVENM)="P1",SEVENM,SEVENM/ERASE)))</f>
        <v>0.01</v>
      </c>
      <c r="W18" s="35"/>
      <c r="X18" s="36"/>
      <c r="Y18" s="29"/>
      <c r="Z18" s="1"/>
    </row>
    <row r="19" spans="2:26" ht="15.6">
      <c r="B19" s="180" t="s">
        <v>27</v>
      </c>
      <c r="C19" s="168"/>
      <c r="D19" s="177">
        <f>IF(D17="","",'Distress Table'!D55)</f>
        <v>15</v>
      </c>
      <c r="E19" s="177"/>
      <c r="F19" s="177"/>
      <c r="G19" s="177">
        <f>IF(G17="","",'Distress Table'!G55)</f>
        <v>0.2</v>
      </c>
      <c r="H19" s="177"/>
      <c r="I19" s="177"/>
      <c r="J19" s="177">
        <f>IF(J17="","",'Distress Table'!J55)</f>
        <v>10.4</v>
      </c>
      <c r="K19" s="177"/>
      <c r="L19" s="177"/>
      <c r="M19" s="177">
        <f>IF(M18&gt;0.3,"Should be &lt;= 30%!",IF(M17="","",'Distress Table'!M55))</f>
        <v>4.4000000000000004</v>
      </c>
      <c r="N19" s="177"/>
      <c r="O19" s="177"/>
      <c r="P19" s="177">
        <f>IF(P18&gt;0.5,"Should be &lt;= 50%!",IF(P17="","",'Distress Table'!P55))</f>
        <v>6.6</v>
      </c>
      <c r="Q19" s="177"/>
      <c r="R19" s="177"/>
      <c r="S19" s="177">
        <f>IF(S17="","",'Distress Table'!S55)</f>
        <v>12.4</v>
      </c>
      <c r="T19" s="177"/>
      <c r="U19" s="177"/>
      <c r="V19" s="177">
        <f ca="1">IF(SEVENM="","",'Distress Table'!V55)</f>
        <v>9</v>
      </c>
      <c r="W19" s="178"/>
      <c r="X19" s="38"/>
      <c r="Y19" s="29"/>
      <c r="Z19" s="1"/>
    </row>
    <row r="20" spans="2:26" ht="5.0999999999999996" customHeight="1">
      <c r="B20" s="22"/>
      <c r="C20" s="31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31"/>
      <c r="X20" s="39"/>
      <c r="Y20" s="29"/>
      <c r="Z20" s="1"/>
    </row>
    <row r="21" spans="2:26" ht="30">
      <c r="B21" s="167" t="s">
        <v>30</v>
      </c>
      <c r="C21" s="27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27"/>
      <c r="X21" s="28"/>
      <c r="Y21" s="29"/>
      <c r="Z21" s="1"/>
    </row>
    <row r="22" spans="2:26" ht="17.399999999999999">
      <c r="B22" s="181" t="s">
        <v>25</v>
      </c>
      <c r="C22" s="31"/>
      <c r="D22" s="175">
        <v>0</v>
      </c>
      <c r="E22" s="170"/>
      <c r="F22" s="170"/>
      <c r="G22" s="176">
        <v>0</v>
      </c>
      <c r="H22" s="170"/>
      <c r="I22" s="170"/>
      <c r="J22" s="175">
        <v>0</v>
      </c>
      <c r="K22" s="170"/>
      <c r="L22" s="170"/>
      <c r="M22" s="176">
        <v>0</v>
      </c>
      <c r="N22" s="170"/>
      <c r="O22" s="170"/>
      <c r="P22" s="175">
        <v>0</v>
      </c>
      <c r="Q22" s="170"/>
      <c r="R22" s="170"/>
      <c r="S22" s="176">
        <v>0</v>
      </c>
      <c r="T22" s="170"/>
      <c r="U22" s="170"/>
      <c r="V22" s="176">
        <v>0</v>
      </c>
      <c r="W22" s="41"/>
      <c r="X22" s="33"/>
      <c r="Y22" s="29"/>
      <c r="Z22" s="1"/>
    </row>
    <row r="23" spans="2:26" ht="17.399999999999999">
      <c r="B23" s="30" t="s">
        <v>26</v>
      </c>
      <c r="C23" s="31"/>
      <c r="D23" s="34">
        <f>IF(D22="","",D22/ERASE)</f>
        <v>0</v>
      </c>
      <c r="E23" s="34"/>
      <c r="F23" s="34"/>
      <c r="G23" s="34">
        <f>IF(G22="","",G22/ERASE)</f>
        <v>0</v>
      </c>
      <c r="H23" s="34"/>
      <c r="I23" s="34"/>
      <c r="J23" s="34">
        <f>IF(J22="","",J22/ERASE)</f>
        <v>0</v>
      </c>
      <c r="K23" s="34"/>
      <c r="L23" s="34"/>
      <c r="M23" s="34">
        <f>IF(M22="","",M22/ERASE)</f>
        <v>0</v>
      </c>
      <c r="N23" s="34"/>
      <c r="O23" s="34"/>
      <c r="P23" s="34">
        <f>IF(P22="","",P22/ERASE)</f>
        <v>0</v>
      </c>
      <c r="Q23" s="34"/>
      <c r="R23" s="34"/>
      <c r="S23" s="34">
        <f>IF(S22="","",S22/ERASE)</f>
        <v>0</v>
      </c>
      <c r="T23" s="34"/>
      <c r="U23" s="34"/>
      <c r="V23" s="34">
        <f ca="1">IF(SEVENH="","",(IF(CELL("format",SEVENH)="P1",SEVENH,SEVENH/ERASE)))</f>
        <v>0</v>
      </c>
      <c r="W23" s="35"/>
      <c r="X23" s="36"/>
      <c r="Y23" s="29"/>
      <c r="Z23" s="1"/>
    </row>
    <row r="24" spans="2:26" ht="15.6">
      <c r="B24" s="180" t="s">
        <v>27</v>
      </c>
      <c r="C24" s="179"/>
      <c r="D24" s="177" t="str">
        <f>IF(D22="","",'Distress Table'!E55)</f>
        <v/>
      </c>
      <c r="E24" s="177"/>
      <c r="F24" s="177"/>
      <c r="G24" s="177" t="str">
        <f>IF(G22="","",'Distress Table'!H55)</f>
        <v/>
      </c>
      <c r="H24" s="177"/>
      <c r="I24" s="177"/>
      <c r="J24" s="177" t="str">
        <f>IF(J22="","",'Distress Table'!K55)</f>
        <v/>
      </c>
      <c r="K24" s="177"/>
      <c r="L24" s="177"/>
      <c r="M24" s="177" t="str">
        <f>IF(M23&gt;0.3,"Should be &lt;= 30%!",IF(M22="","",'Distress Table'!N55))</f>
        <v/>
      </c>
      <c r="N24" s="177"/>
      <c r="O24" s="177"/>
      <c r="P24" s="177" t="str">
        <f>IF(P23&gt;0.5,"Should be &lt;= 50%!",IF(P22="","",'Distress Table'!Q55))</f>
        <v/>
      </c>
      <c r="Q24" s="177"/>
      <c r="R24" s="177"/>
      <c r="S24" s="177" t="str">
        <f>IF(S22="","",'Distress Table'!T55)</f>
        <v/>
      </c>
      <c r="T24" s="177"/>
      <c r="U24" s="177"/>
      <c r="V24" s="177" t="str">
        <f ca="1">IF(SEVENH="","",'Distress Table'!W55)</f>
        <v/>
      </c>
      <c r="W24" s="178"/>
      <c r="X24" s="38"/>
      <c r="Y24" s="29"/>
      <c r="Z24" s="1"/>
    </row>
    <row r="25" spans="2:26" ht="21.9" customHeight="1">
      <c r="D25" s="42" t="str">
        <f>IF(D13+D18+D23&gt;1,"Combine Density is greater than 1","")</f>
        <v/>
      </c>
      <c r="E25" s="43"/>
      <c r="F25" s="44"/>
      <c r="G25" s="42" t="str">
        <f>IF(G13+G18+G23&gt;1,"Combine Density is greater than 1","")</f>
        <v/>
      </c>
      <c r="H25" s="43"/>
      <c r="I25" s="44"/>
      <c r="J25" s="42" t="str">
        <f>IF(J13+J18+J23&gt;1,"Combine Density is greater than 1","")</f>
        <v/>
      </c>
      <c r="K25" s="43"/>
      <c r="L25" s="44"/>
      <c r="M25" s="42" t="str">
        <f>IF(M13+M18+M23&gt;1,"Combine Density is greater than 1","")</f>
        <v/>
      </c>
      <c r="N25" s="43"/>
      <c r="O25" s="44"/>
      <c r="P25" s="42" t="str">
        <f>IF(P13+P18+P23&gt;1,"Combine Density is greater than 1","")</f>
        <v/>
      </c>
      <c r="Q25" s="43"/>
      <c r="R25" s="44"/>
      <c r="S25" s="42" t="str">
        <f>IF(S13+S18+S23&gt;1,"Combine Density is greater than 1","")</f>
        <v/>
      </c>
      <c r="T25" s="43"/>
      <c r="U25" s="44"/>
      <c r="V25" s="42" t="str">
        <f ca="1">IF(ERASE1A+ERASE2A+ERASE3A&gt;1,"Combine Density is greater than 1","")</f>
        <v/>
      </c>
      <c r="W25" s="43"/>
      <c r="X25" s="29"/>
      <c r="Y25" s="29"/>
    </row>
    <row r="26" spans="2:26" ht="19.2">
      <c r="B26" s="198" t="s">
        <v>221</v>
      </c>
      <c r="C26" s="196"/>
      <c r="D26" s="197"/>
      <c r="E26" s="197"/>
      <c r="F26" s="197"/>
      <c r="G26" s="197"/>
      <c r="H26" s="197"/>
      <c r="I26" s="197"/>
      <c r="J26" s="200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199" t="s">
        <v>220</v>
      </c>
      <c r="W26" s="45"/>
      <c r="X26" s="46"/>
      <c r="Y26" s="29"/>
    </row>
    <row r="27" spans="2:26">
      <c r="X27" s="29"/>
      <c r="Y27" s="29"/>
    </row>
    <row r="28" spans="2:26">
      <c r="X28" s="29"/>
      <c r="Y28" s="29"/>
    </row>
    <row r="29" spans="2:26">
      <c r="X29" s="29"/>
      <c r="Y29" s="29"/>
    </row>
    <row r="30" spans="2:26">
      <c r="X30" s="29"/>
      <c r="Y30" s="29"/>
    </row>
    <row r="31" spans="2:26">
      <c r="X31" s="29"/>
      <c r="Y31" s="29"/>
    </row>
    <row r="32" spans="2:26">
      <c r="X32" s="29"/>
      <c r="Y32" s="29"/>
    </row>
    <row r="34" spans="20:22">
      <c r="T34" s="47"/>
      <c r="U34" s="47"/>
      <c r="V34" s="47"/>
    </row>
  </sheetData>
  <phoneticPr fontId="0" type="noConversion"/>
  <printOptions horizontalCentered="1" verticalCentered="1"/>
  <pageMargins left="0.25" right="0.25" top="0.75" bottom="0.75" header="0.5" footer="0.5"/>
  <pageSetup scale="99" orientation="landscape" horizontalDpi="4294967292" r:id="rId1"/>
  <headerFooter alignWithMargins="0">
    <oddFooter xml:space="preserve">&amp;L&amp;9&amp;D  &amp;T  &amp;Z&amp;F  &amp;A     </oddFooter>
  </headerFooter>
  <colBreaks count="1" manualBreakCount="1">
    <brk id="24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Option Button 2">
              <controlPr defaultSize="0" autoFill="0" autoLine="0" autoPict="0" macro="[0]!ToggleArea">
                <anchor moveWithCells="1">
                  <from>
                    <xdr:col>21</xdr:col>
                    <xdr:colOff>472440</xdr:colOff>
                    <xdr:row>4</xdr:row>
                    <xdr:rowOff>160020</xdr:rowOff>
                  </from>
                  <to>
                    <xdr:col>22</xdr:col>
                    <xdr:colOff>129540</xdr:colOff>
                    <xdr:row>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Option Button 3">
              <controlPr defaultSize="0" autoFill="0" autoLine="0" autoPict="0" macro="[0]!TogglePercent">
                <anchor moveWithCells="1">
                  <from>
                    <xdr:col>20</xdr:col>
                    <xdr:colOff>0</xdr:colOff>
                    <xdr:row>4</xdr:row>
                    <xdr:rowOff>160020</xdr:rowOff>
                  </from>
                  <to>
                    <xdr:col>21</xdr:col>
                    <xdr:colOff>472440</xdr:colOff>
                    <xdr:row>5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8"/>
    <pageSetUpPr fitToPage="1"/>
  </sheetPr>
  <dimension ref="B4:E27"/>
  <sheetViews>
    <sheetView showRowColHeaders="0" topLeftCell="A7" zoomScaleNormal="100" workbookViewId="0"/>
  </sheetViews>
  <sheetFormatPr defaultRowHeight="15"/>
  <sheetData>
    <row r="4" spans="2:5" ht="17.399999999999999">
      <c r="B4" t="s">
        <v>217</v>
      </c>
      <c r="E4" s="194" t="s">
        <v>214</v>
      </c>
    </row>
    <row r="5" spans="2:5">
      <c r="B5" s="190"/>
      <c r="C5" s="190" t="s">
        <v>205</v>
      </c>
      <c r="D5" s="190"/>
      <c r="E5" s="190"/>
    </row>
    <row r="6" spans="2:5">
      <c r="B6" s="190"/>
      <c r="C6" s="190" t="s">
        <v>213</v>
      </c>
      <c r="D6" s="190"/>
      <c r="E6" s="190"/>
    </row>
    <row r="7" spans="2:5">
      <c r="B7" s="190"/>
      <c r="C7" s="190" t="s">
        <v>208</v>
      </c>
      <c r="D7" s="190"/>
      <c r="E7" s="190"/>
    </row>
    <row r="8" spans="2:5">
      <c r="B8" s="190"/>
      <c r="D8" s="190"/>
      <c r="E8" s="190"/>
    </row>
    <row r="9" spans="2:5">
      <c r="B9" s="190"/>
      <c r="C9" s="190" t="s">
        <v>203</v>
      </c>
      <c r="D9" s="190"/>
      <c r="E9" s="195" t="s">
        <v>215</v>
      </c>
    </row>
    <row r="10" spans="2:5">
      <c r="B10" s="190"/>
      <c r="C10" s="190" t="s">
        <v>204</v>
      </c>
      <c r="D10" s="190"/>
      <c r="E10" s="195" t="s">
        <v>216</v>
      </c>
    </row>
    <row r="11" spans="2:5">
      <c r="B11" s="190"/>
    </row>
    <row r="12" spans="2:5">
      <c r="B12" s="190"/>
    </row>
    <row r="13" spans="2:5">
      <c r="B13" s="190"/>
      <c r="C13" s="190"/>
      <c r="D13" s="190"/>
      <c r="E13" s="190"/>
    </row>
    <row r="14" spans="2:5">
      <c r="B14" s="190"/>
      <c r="C14" s="190"/>
      <c r="D14" s="190"/>
      <c r="E14" s="190"/>
    </row>
    <row r="15" spans="2:5">
      <c r="B15" s="190" t="s">
        <v>206</v>
      </c>
      <c r="C15" s="190"/>
      <c r="D15" s="190"/>
      <c r="E15" s="190"/>
    </row>
    <row r="16" spans="2:5">
      <c r="B16" s="190"/>
      <c r="C16" s="190"/>
      <c r="D16" s="190"/>
      <c r="E16" s="190"/>
    </row>
    <row r="17" spans="2:5">
      <c r="B17" s="190" t="s">
        <v>207</v>
      </c>
      <c r="C17" s="190"/>
      <c r="D17" s="190"/>
      <c r="E17" s="190"/>
    </row>
    <row r="18" spans="2:5">
      <c r="B18" s="190"/>
      <c r="C18" s="190"/>
      <c r="D18" s="190"/>
      <c r="E18" s="190"/>
    </row>
    <row r="19" spans="2:5">
      <c r="B19" s="190" t="s">
        <v>209</v>
      </c>
      <c r="C19" s="190"/>
      <c r="D19" s="190"/>
      <c r="E19" s="190"/>
    </row>
    <row r="20" spans="2:5">
      <c r="B20" s="190"/>
      <c r="C20" s="190"/>
      <c r="D20" s="190"/>
      <c r="E20" s="190"/>
    </row>
    <row r="21" spans="2:5">
      <c r="B21" s="190"/>
      <c r="C21" s="191" t="s">
        <v>210</v>
      </c>
      <c r="D21" s="190"/>
      <c r="E21" s="190"/>
    </row>
    <row r="22" spans="2:5">
      <c r="B22" s="190"/>
      <c r="C22" s="192"/>
      <c r="D22" s="190"/>
      <c r="E22" s="190"/>
    </row>
    <row r="23" spans="2:5">
      <c r="B23" s="190"/>
      <c r="C23" s="192" t="s">
        <v>218</v>
      </c>
      <c r="D23" s="190"/>
      <c r="E23" s="190"/>
    </row>
    <row r="24" spans="2:5">
      <c r="B24" s="190"/>
      <c r="C24" s="192"/>
      <c r="D24" s="190"/>
      <c r="E24" s="190"/>
    </row>
    <row r="25" spans="2:5">
      <c r="B25" s="190"/>
      <c r="C25" s="191" t="s">
        <v>211</v>
      </c>
      <c r="D25" s="190"/>
      <c r="E25" s="190"/>
    </row>
    <row r="26" spans="2:5">
      <c r="B26" s="190"/>
      <c r="C26" s="190"/>
      <c r="D26" s="190"/>
      <c r="E26" s="190"/>
    </row>
    <row r="27" spans="2:5">
      <c r="B27" s="190"/>
      <c r="C27" s="193" t="s">
        <v>212</v>
      </c>
      <c r="D27" s="190"/>
      <c r="E27" s="190"/>
    </row>
  </sheetData>
  <phoneticPr fontId="19" type="noConversion"/>
  <hyperlinks>
    <hyperlink ref="E9" r:id="rId1"/>
    <hyperlink ref="E10" r:id="rId2"/>
  </hyperlinks>
  <printOptions horizontalCentered="1" verticalCentered="1"/>
  <pageMargins left="0.45" right="0.75" top="0.67" bottom="0.88" header="0.31" footer="0.5"/>
  <pageSetup scale="78" orientation="landscape" r:id="rId3"/>
  <headerFooter alignWithMargins="0">
    <oddFooter xml:space="preserve">&amp;L&amp;9  &amp;D  &amp;T  &amp;Z&amp;F &amp;A 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>
    <tabColor indexed="53"/>
    <pageSetUpPr fitToPage="1"/>
  </sheetPr>
  <dimension ref="A1:DZ179"/>
  <sheetViews>
    <sheetView showGridLines="0" showRowColHeaders="0" showOutlineSymbols="0" zoomScale="70" zoomScaleNormal="70" workbookViewId="0">
      <selection activeCell="B46" sqref="B46"/>
    </sheetView>
  </sheetViews>
  <sheetFormatPr defaultColWidth="8.08984375" defaultRowHeight="15"/>
  <cols>
    <col min="1" max="1" width="2.6328125" customWidth="1"/>
    <col min="2" max="2" width="6.6328125" customWidth="1"/>
    <col min="3" max="23" width="5.6328125" customWidth="1"/>
  </cols>
  <sheetData>
    <row r="1" spans="1:130">
      <c r="AW1">
        <v>2</v>
      </c>
      <c r="BM1">
        <v>3</v>
      </c>
      <c r="CD1">
        <v>4</v>
      </c>
      <c r="CS1">
        <v>5</v>
      </c>
      <c r="DJ1">
        <v>6</v>
      </c>
      <c r="DZ1">
        <v>7</v>
      </c>
    </row>
    <row r="2" spans="1:130">
      <c r="B2" t="s">
        <v>31</v>
      </c>
      <c r="C2" t="s">
        <v>32</v>
      </c>
      <c r="D2" t="s">
        <v>33</v>
      </c>
      <c r="E2" t="s">
        <v>34</v>
      </c>
      <c r="F2" t="s">
        <v>35</v>
      </c>
      <c r="G2" t="s">
        <v>36</v>
      </c>
      <c r="H2" t="s">
        <v>37</v>
      </c>
      <c r="I2" t="s">
        <v>38</v>
      </c>
      <c r="J2" t="s">
        <v>39</v>
      </c>
      <c r="K2" t="s">
        <v>40</v>
      </c>
      <c r="L2" t="s">
        <v>41</v>
      </c>
      <c r="AH2">
        <v>1</v>
      </c>
    </row>
    <row r="3" spans="1:130">
      <c r="C3" s="48">
        <v>1</v>
      </c>
      <c r="D3" s="48">
        <v>2</v>
      </c>
      <c r="E3" s="48">
        <v>3</v>
      </c>
      <c r="F3" s="107">
        <v>4</v>
      </c>
      <c r="G3" s="108">
        <v>5</v>
      </c>
      <c r="H3" s="109">
        <v>6</v>
      </c>
      <c r="I3" s="48">
        <v>7</v>
      </c>
      <c r="J3" s="48">
        <v>8</v>
      </c>
      <c r="K3" s="48">
        <v>9</v>
      </c>
      <c r="L3" s="107">
        <v>10</v>
      </c>
      <c r="M3" s="108">
        <v>11</v>
      </c>
      <c r="N3" s="109">
        <v>12</v>
      </c>
      <c r="O3" s="48">
        <v>13</v>
      </c>
      <c r="P3" s="48">
        <v>14</v>
      </c>
      <c r="Q3" s="48">
        <v>15</v>
      </c>
      <c r="R3" s="107">
        <v>16</v>
      </c>
      <c r="S3" s="108">
        <v>17</v>
      </c>
      <c r="T3" s="109">
        <v>18</v>
      </c>
      <c r="U3" s="48">
        <v>19</v>
      </c>
      <c r="V3" s="48">
        <v>20</v>
      </c>
      <c r="W3" s="48">
        <v>21</v>
      </c>
    </row>
    <row r="4" spans="1:130">
      <c r="C4" s="49"/>
      <c r="D4" s="50" t="s">
        <v>5</v>
      </c>
      <c r="E4" s="49"/>
      <c r="F4" s="110"/>
      <c r="G4" s="111" t="s">
        <v>6</v>
      </c>
      <c r="H4" s="112"/>
      <c r="I4" s="49"/>
      <c r="J4" s="50" t="s">
        <v>7</v>
      </c>
      <c r="K4" s="49"/>
      <c r="L4" s="110"/>
      <c r="M4" s="111" t="s">
        <v>8</v>
      </c>
      <c r="N4" s="112"/>
      <c r="O4" s="49"/>
      <c r="P4" s="50" t="s">
        <v>9</v>
      </c>
      <c r="Q4" s="49"/>
      <c r="R4" s="110"/>
      <c r="S4" s="111" t="s">
        <v>10</v>
      </c>
      <c r="T4" s="112"/>
      <c r="U4" s="49"/>
      <c r="V4" s="50" t="s">
        <v>11</v>
      </c>
      <c r="W4" s="49"/>
    </row>
    <row r="5" spans="1:130" s="122" customFormat="1" ht="13.2">
      <c r="C5" s="123"/>
      <c r="D5" s="121" t="s">
        <v>171</v>
      </c>
      <c r="E5" s="123"/>
      <c r="F5" s="124"/>
      <c r="G5" s="120" t="s">
        <v>176</v>
      </c>
      <c r="H5" s="125"/>
      <c r="I5" s="123"/>
      <c r="J5" s="121" t="s">
        <v>14</v>
      </c>
      <c r="K5" s="123"/>
      <c r="L5" s="124"/>
      <c r="M5" s="120" t="s">
        <v>177</v>
      </c>
      <c r="N5" s="125"/>
      <c r="O5" s="123"/>
      <c r="P5" s="121" t="s">
        <v>178</v>
      </c>
      <c r="Q5" s="123"/>
      <c r="R5" s="124"/>
      <c r="S5" s="120" t="s">
        <v>179</v>
      </c>
      <c r="T5" s="125"/>
      <c r="U5" s="123"/>
      <c r="V5" s="121" t="s">
        <v>180</v>
      </c>
      <c r="W5" s="123"/>
    </row>
    <row r="6" spans="1:130" ht="15.6" thickBot="1">
      <c r="C6" s="52" t="s">
        <v>181</v>
      </c>
      <c r="D6" s="52" t="s">
        <v>182</v>
      </c>
      <c r="E6" s="52" t="s">
        <v>183</v>
      </c>
      <c r="F6" s="113" t="s">
        <v>184</v>
      </c>
      <c r="G6" s="53" t="s">
        <v>185</v>
      </c>
      <c r="H6" s="114" t="s">
        <v>186</v>
      </c>
      <c r="I6" s="52" t="s">
        <v>187</v>
      </c>
      <c r="J6" s="52" t="s">
        <v>188</v>
      </c>
      <c r="K6" s="52" t="s">
        <v>189</v>
      </c>
      <c r="L6" s="113" t="s">
        <v>190</v>
      </c>
      <c r="M6" s="53" t="s">
        <v>191</v>
      </c>
      <c r="N6" s="114" t="s">
        <v>192</v>
      </c>
      <c r="O6" s="52" t="s">
        <v>193</v>
      </c>
      <c r="P6" s="52" t="s">
        <v>194</v>
      </c>
      <c r="Q6" s="52" t="s">
        <v>195</v>
      </c>
      <c r="R6" s="113" t="s">
        <v>196</v>
      </c>
      <c r="S6" s="53" t="s">
        <v>197</v>
      </c>
      <c r="T6" s="114" t="s">
        <v>198</v>
      </c>
      <c r="U6" s="52" t="s">
        <v>199</v>
      </c>
      <c r="V6" s="52" t="s">
        <v>200</v>
      </c>
      <c r="W6" s="52" t="s">
        <v>201</v>
      </c>
    </row>
    <row r="7" spans="1:130" ht="15.6" thickTop="1">
      <c r="A7" s="54">
        <v>0</v>
      </c>
      <c r="B7" s="126">
        <v>0</v>
      </c>
      <c r="C7" s="137">
        <v>0</v>
      </c>
      <c r="D7" s="137">
        <v>0</v>
      </c>
      <c r="E7" s="137">
        <v>0</v>
      </c>
      <c r="F7" s="138">
        <v>0</v>
      </c>
      <c r="G7" s="139">
        <v>0</v>
      </c>
      <c r="H7" s="140">
        <v>0</v>
      </c>
      <c r="I7" s="137">
        <v>0</v>
      </c>
      <c r="J7" s="137">
        <v>0</v>
      </c>
      <c r="K7" s="137">
        <v>0</v>
      </c>
      <c r="L7" s="138">
        <v>0</v>
      </c>
      <c r="M7" s="139">
        <v>0</v>
      </c>
      <c r="N7" s="140">
        <v>0</v>
      </c>
      <c r="O7" s="137">
        <v>0</v>
      </c>
      <c r="P7" s="137">
        <v>0</v>
      </c>
      <c r="Q7" s="137">
        <v>0</v>
      </c>
      <c r="R7" s="138">
        <v>0</v>
      </c>
      <c r="S7" s="139">
        <v>0</v>
      </c>
      <c r="T7" s="140">
        <v>0</v>
      </c>
      <c r="U7" s="137">
        <v>0</v>
      </c>
      <c r="V7" s="137">
        <v>0</v>
      </c>
      <c r="W7" s="137">
        <v>0</v>
      </c>
    </row>
    <row r="8" spans="1:130">
      <c r="A8" s="57">
        <v>1</v>
      </c>
      <c r="B8" s="127">
        <v>1E-4</v>
      </c>
      <c r="C8" s="141">
        <f t="shared" ref="C8:W8" si="0">C9/10</f>
        <v>0.4</v>
      </c>
      <c r="D8" s="141">
        <f t="shared" si="0"/>
        <v>0.74</v>
      </c>
      <c r="E8" s="141">
        <f t="shared" si="0"/>
        <v>1.28</v>
      </c>
      <c r="F8" s="142">
        <f t="shared" si="0"/>
        <v>0</v>
      </c>
      <c r="G8" s="143">
        <f t="shared" si="0"/>
        <v>0</v>
      </c>
      <c r="H8" s="144">
        <f t="shared" si="0"/>
        <v>0.02</v>
      </c>
      <c r="I8" s="141">
        <f t="shared" si="0"/>
        <v>0.06</v>
      </c>
      <c r="J8" s="141">
        <f t="shared" si="0"/>
        <v>0.5</v>
      </c>
      <c r="K8" s="141">
        <f t="shared" si="0"/>
        <v>1</v>
      </c>
      <c r="L8" s="142">
        <f t="shared" si="0"/>
        <v>0</v>
      </c>
      <c r="M8" s="143">
        <f t="shared" si="0"/>
        <v>0</v>
      </c>
      <c r="N8" s="144">
        <f t="shared" si="0"/>
        <v>0.33999999999999997</v>
      </c>
      <c r="O8" s="141">
        <f t="shared" si="0"/>
        <v>0</v>
      </c>
      <c r="P8" s="141">
        <f t="shared" si="0"/>
        <v>0.3</v>
      </c>
      <c r="Q8" s="141">
        <f t="shared" si="0"/>
        <v>0.6</v>
      </c>
      <c r="R8" s="142">
        <f t="shared" si="0"/>
        <v>0.1</v>
      </c>
      <c r="S8" s="143">
        <f t="shared" si="0"/>
        <v>0.4</v>
      </c>
      <c r="T8" s="144">
        <f t="shared" si="0"/>
        <v>0.64</v>
      </c>
      <c r="U8" s="141">
        <f t="shared" si="0"/>
        <v>0</v>
      </c>
      <c r="V8" s="141">
        <f t="shared" si="0"/>
        <v>0.4</v>
      </c>
      <c r="W8" s="141">
        <f t="shared" si="0"/>
        <v>0.7</v>
      </c>
    </row>
    <row r="9" spans="1:130">
      <c r="A9" s="57">
        <v>2</v>
      </c>
      <c r="B9" s="127">
        <v>1E-3</v>
      </c>
      <c r="C9" s="141">
        <v>4</v>
      </c>
      <c r="D9" s="141">
        <v>7.4</v>
      </c>
      <c r="E9" s="141">
        <v>12.8</v>
      </c>
      <c r="F9" s="142">
        <v>0</v>
      </c>
      <c r="G9" s="143">
        <v>0</v>
      </c>
      <c r="H9" s="144">
        <v>0.2</v>
      </c>
      <c r="I9" s="141">
        <v>0.6</v>
      </c>
      <c r="J9" s="141">
        <v>5</v>
      </c>
      <c r="K9" s="141">
        <v>10</v>
      </c>
      <c r="L9" s="142">
        <v>0</v>
      </c>
      <c r="M9" s="143">
        <v>0</v>
      </c>
      <c r="N9" s="144">
        <v>3.4</v>
      </c>
      <c r="O9" s="141">
        <v>0</v>
      </c>
      <c r="P9" s="141">
        <v>3</v>
      </c>
      <c r="Q9" s="141">
        <v>6</v>
      </c>
      <c r="R9" s="142">
        <v>1</v>
      </c>
      <c r="S9" s="143">
        <v>4</v>
      </c>
      <c r="T9" s="144">
        <v>6.4</v>
      </c>
      <c r="U9" s="141">
        <v>0</v>
      </c>
      <c r="V9" s="141">
        <v>4</v>
      </c>
      <c r="W9" s="141">
        <v>7</v>
      </c>
    </row>
    <row r="10" spans="1:130">
      <c r="A10" s="57">
        <v>3</v>
      </c>
      <c r="B10" s="127">
        <v>1.5E-3</v>
      </c>
      <c r="C10" s="141">
        <v>4</v>
      </c>
      <c r="D10" s="141">
        <v>8.1999999999999993</v>
      </c>
      <c r="E10" s="141">
        <v>13.8</v>
      </c>
      <c r="F10" s="142">
        <v>0</v>
      </c>
      <c r="G10" s="143">
        <v>0</v>
      </c>
      <c r="H10" s="144">
        <v>0.4</v>
      </c>
      <c r="I10" s="141">
        <v>0.6</v>
      </c>
      <c r="J10" s="141">
        <v>5.6</v>
      </c>
      <c r="K10" s="141">
        <v>14.4</v>
      </c>
      <c r="L10" s="142">
        <v>0</v>
      </c>
      <c r="M10" s="143">
        <v>0</v>
      </c>
      <c r="N10" s="144">
        <v>5</v>
      </c>
      <c r="O10" s="141">
        <v>0.2</v>
      </c>
      <c r="P10" s="141">
        <v>3.6</v>
      </c>
      <c r="Q10" s="141">
        <v>7.6</v>
      </c>
      <c r="R10" s="142">
        <v>1.4</v>
      </c>
      <c r="S10" s="143">
        <v>5.6</v>
      </c>
      <c r="T10" s="144">
        <v>10</v>
      </c>
      <c r="U10" s="141">
        <v>0.2</v>
      </c>
      <c r="V10" s="141">
        <v>5</v>
      </c>
      <c r="W10" s="141">
        <v>8</v>
      </c>
    </row>
    <row r="11" spans="1:130">
      <c r="A11" s="57">
        <v>4</v>
      </c>
      <c r="B11" s="127">
        <v>2E-3</v>
      </c>
      <c r="C11" s="141">
        <v>4.2</v>
      </c>
      <c r="D11" s="141">
        <v>9.3000000000000007</v>
      </c>
      <c r="E11" s="141">
        <v>15</v>
      </c>
      <c r="F11" s="142">
        <v>0</v>
      </c>
      <c r="G11" s="143">
        <v>0</v>
      </c>
      <c r="H11" s="144">
        <v>0.6</v>
      </c>
      <c r="I11" s="141">
        <v>0.6</v>
      </c>
      <c r="J11" s="141">
        <v>6.4</v>
      </c>
      <c r="K11" s="141">
        <v>17.600000000000001</v>
      </c>
      <c r="L11" s="142">
        <v>0</v>
      </c>
      <c r="M11" s="143">
        <v>0.6</v>
      </c>
      <c r="N11" s="144">
        <v>6.6</v>
      </c>
      <c r="O11" s="141">
        <v>0.4</v>
      </c>
      <c r="P11" s="141">
        <v>4</v>
      </c>
      <c r="Q11" s="141">
        <v>8.6</v>
      </c>
      <c r="R11" s="142">
        <v>1.8</v>
      </c>
      <c r="S11" s="143">
        <v>6.8</v>
      </c>
      <c r="T11" s="144">
        <v>12.2</v>
      </c>
      <c r="U11" s="141">
        <v>0.4</v>
      </c>
      <c r="V11" s="141">
        <v>5.6</v>
      </c>
      <c r="W11" s="141">
        <v>9</v>
      </c>
    </row>
    <row r="12" spans="1:130">
      <c r="A12" s="57">
        <v>5</v>
      </c>
      <c r="B12" s="127">
        <v>2.5000000000000001E-3</v>
      </c>
      <c r="C12" s="141">
        <v>4.8</v>
      </c>
      <c r="D12" s="141">
        <v>10.3</v>
      </c>
      <c r="E12" s="141">
        <v>16</v>
      </c>
      <c r="F12" s="142">
        <v>0</v>
      </c>
      <c r="G12" s="143">
        <v>0</v>
      </c>
      <c r="H12" s="144">
        <v>1.4</v>
      </c>
      <c r="I12" s="141">
        <v>0.6</v>
      </c>
      <c r="J12" s="141">
        <v>7.4</v>
      </c>
      <c r="K12" s="141">
        <v>20</v>
      </c>
      <c r="L12" s="142">
        <v>0</v>
      </c>
      <c r="M12" s="143">
        <v>1.4</v>
      </c>
      <c r="N12" s="144">
        <v>8</v>
      </c>
      <c r="O12" s="141">
        <v>0.6</v>
      </c>
      <c r="P12" s="141">
        <v>4.4000000000000004</v>
      </c>
      <c r="Q12" s="141">
        <v>10</v>
      </c>
      <c r="R12" s="142">
        <v>2</v>
      </c>
      <c r="S12" s="143">
        <v>8</v>
      </c>
      <c r="T12" s="144">
        <v>14.4</v>
      </c>
      <c r="U12" s="141">
        <v>0.6</v>
      </c>
      <c r="V12" s="141">
        <v>6</v>
      </c>
      <c r="W12" s="141">
        <v>10</v>
      </c>
    </row>
    <row r="13" spans="1:130">
      <c r="A13" s="57">
        <v>6</v>
      </c>
      <c r="B13" s="127">
        <v>3.0000000000000001E-3</v>
      </c>
      <c r="C13" s="141">
        <v>5</v>
      </c>
      <c r="D13" s="141">
        <v>11.5</v>
      </c>
      <c r="E13" s="141">
        <v>17.2</v>
      </c>
      <c r="F13" s="142">
        <v>0</v>
      </c>
      <c r="G13" s="143">
        <v>0</v>
      </c>
      <c r="H13" s="144">
        <v>1.8</v>
      </c>
      <c r="I13" s="141">
        <v>0.6</v>
      </c>
      <c r="J13" s="141">
        <v>8</v>
      </c>
      <c r="K13" s="141">
        <v>22</v>
      </c>
      <c r="L13" s="142">
        <v>0</v>
      </c>
      <c r="M13" s="143">
        <v>2</v>
      </c>
      <c r="N13" s="144">
        <v>9</v>
      </c>
      <c r="O13" s="141">
        <v>0.8</v>
      </c>
      <c r="P13" s="141">
        <v>5</v>
      </c>
      <c r="Q13" s="141">
        <v>10.7</v>
      </c>
      <c r="R13" s="142">
        <v>2.4</v>
      </c>
      <c r="S13" s="143">
        <v>9.4</v>
      </c>
      <c r="T13" s="144">
        <v>16</v>
      </c>
      <c r="U13" s="141">
        <v>0.8</v>
      </c>
      <c r="V13" s="141">
        <v>6.2</v>
      </c>
      <c r="W13" s="141">
        <v>10.4</v>
      </c>
    </row>
    <row r="14" spans="1:130">
      <c r="A14" s="57">
        <v>7</v>
      </c>
      <c r="B14" s="127">
        <v>3.5000000000000001E-3</v>
      </c>
      <c r="C14" s="141">
        <v>5.5</v>
      </c>
      <c r="D14" s="141">
        <v>12.45</v>
      </c>
      <c r="E14" s="141">
        <v>18.399999999999999</v>
      </c>
      <c r="F14" s="142">
        <v>0</v>
      </c>
      <c r="G14" s="143">
        <v>0</v>
      </c>
      <c r="H14" s="144">
        <v>2.1</v>
      </c>
      <c r="I14" s="141">
        <v>0.7</v>
      </c>
      <c r="J14" s="141">
        <v>8.6999999999999993</v>
      </c>
      <c r="K14" s="141">
        <v>23.5</v>
      </c>
      <c r="L14" s="142">
        <v>0</v>
      </c>
      <c r="M14" s="143">
        <v>2.7</v>
      </c>
      <c r="N14" s="144">
        <v>9.8000000000000007</v>
      </c>
      <c r="O14" s="141">
        <v>0.9</v>
      </c>
      <c r="P14" s="141">
        <v>5.5</v>
      </c>
      <c r="Q14" s="141">
        <v>11.75</v>
      </c>
      <c r="R14" s="142">
        <v>2.8</v>
      </c>
      <c r="S14" s="143">
        <v>10.199999999999999</v>
      </c>
      <c r="T14" s="144">
        <v>17.5</v>
      </c>
      <c r="U14" s="141">
        <v>0.9</v>
      </c>
      <c r="V14" s="141">
        <v>6.6</v>
      </c>
      <c r="W14" s="141">
        <v>11</v>
      </c>
    </row>
    <row r="15" spans="1:130">
      <c r="A15" s="57">
        <v>8</v>
      </c>
      <c r="B15" s="127">
        <v>4.0000000000000001E-3</v>
      </c>
      <c r="C15" s="141">
        <v>6</v>
      </c>
      <c r="D15" s="141">
        <v>13.4</v>
      </c>
      <c r="E15" s="141">
        <v>19.600000000000001</v>
      </c>
      <c r="F15" s="142">
        <v>0</v>
      </c>
      <c r="G15" s="143">
        <v>0</v>
      </c>
      <c r="H15" s="144">
        <v>2.4</v>
      </c>
      <c r="I15" s="141">
        <v>0.8</v>
      </c>
      <c r="J15" s="141">
        <v>9.4</v>
      </c>
      <c r="K15" s="141">
        <v>25</v>
      </c>
      <c r="L15" s="142">
        <v>0</v>
      </c>
      <c r="M15" s="143">
        <v>3.4</v>
      </c>
      <c r="N15" s="144">
        <v>10.6</v>
      </c>
      <c r="O15" s="141">
        <v>1</v>
      </c>
      <c r="P15" s="141">
        <v>6</v>
      </c>
      <c r="Q15" s="141">
        <v>12.8</v>
      </c>
      <c r="R15" s="142">
        <v>3.2</v>
      </c>
      <c r="S15" s="143">
        <v>11</v>
      </c>
      <c r="T15" s="144">
        <v>19</v>
      </c>
      <c r="U15" s="141">
        <v>1</v>
      </c>
      <c r="V15" s="141">
        <v>7</v>
      </c>
      <c r="W15" s="141">
        <v>11.6</v>
      </c>
    </row>
    <row r="16" spans="1:130">
      <c r="A16" s="57">
        <v>9</v>
      </c>
      <c r="B16" s="127">
        <v>4.4999999999999997E-3</v>
      </c>
      <c r="C16" s="141">
        <v>6.5</v>
      </c>
      <c r="D16" s="141">
        <v>14.2</v>
      </c>
      <c r="E16" s="141">
        <v>20.9</v>
      </c>
      <c r="F16" s="142">
        <v>0</v>
      </c>
      <c r="G16" s="143">
        <v>0.1</v>
      </c>
      <c r="H16" s="144">
        <v>2.8</v>
      </c>
      <c r="I16" s="141">
        <v>0.9</v>
      </c>
      <c r="J16" s="141">
        <v>9.9</v>
      </c>
      <c r="K16" s="141">
        <v>26.2</v>
      </c>
      <c r="L16" s="142">
        <v>0.1</v>
      </c>
      <c r="M16" s="143">
        <v>3.9</v>
      </c>
      <c r="N16" s="144">
        <v>11.3</v>
      </c>
      <c r="O16" s="141">
        <v>1.1000000000000001</v>
      </c>
      <c r="P16" s="141">
        <v>6.3</v>
      </c>
      <c r="Q16" s="141">
        <v>13.4</v>
      </c>
      <c r="R16" s="142">
        <v>3.6</v>
      </c>
      <c r="S16" s="143">
        <v>11.7</v>
      </c>
      <c r="T16" s="144">
        <v>20</v>
      </c>
      <c r="U16" s="141">
        <v>1.1000000000000001</v>
      </c>
      <c r="V16" s="141">
        <v>7.1</v>
      </c>
      <c r="W16" s="141">
        <v>12</v>
      </c>
    </row>
    <row r="17" spans="1:23">
      <c r="A17" s="54">
        <v>10</v>
      </c>
      <c r="B17" s="126">
        <v>5.0000000000000001E-3</v>
      </c>
      <c r="C17" s="137">
        <v>7</v>
      </c>
      <c r="D17" s="137">
        <v>15</v>
      </c>
      <c r="E17" s="137">
        <v>21.8</v>
      </c>
      <c r="F17" s="138">
        <v>0</v>
      </c>
      <c r="G17" s="139">
        <v>0.2</v>
      </c>
      <c r="H17" s="140">
        <v>3.2</v>
      </c>
      <c r="I17" s="137">
        <v>1</v>
      </c>
      <c r="J17" s="137">
        <v>10.4</v>
      </c>
      <c r="K17" s="137">
        <v>27.4</v>
      </c>
      <c r="L17" s="138">
        <v>0.2</v>
      </c>
      <c r="M17" s="139">
        <v>4.4000000000000004</v>
      </c>
      <c r="N17" s="140">
        <v>12</v>
      </c>
      <c r="O17" s="137">
        <v>1.2</v>
      </c>
      <c r="P17" s="137">
        <v>6.6</v>
      </c>
      <c r="Q17" s="137">
        <v>14</v>
      </c>
      <c r="R17" s="138">
        <v>4</v>
      </c>
      <c r="S17" s="139">
        <v>12.4</v>
      </c>
      <c r="T17" s="140">
        <v>21</v>
      </c>
      <c r="U17" s="137">
        <v>1.2</v>
      </c>
      <c r="V17" s="137">
        <v>7.2</v>
      </c>
      <c r="W17" s="137">
        <v>12.4</v>
      </c>
    </row>
    <row r="18" spans="1:23">
      <c r="A18" s="57">
        <v>11</v>
      </c>
      <c r="B18" s="128">
        <v>6.0000000000000001E-3</v>
      </c>
      <c r="C18" s="141">
        <v>8</v>
      </c>
      <c r="D18" s="141">
        <v>16.5</v>
      </c>
      <c r="E18" s="141">
        <v>23.4</v>
      </c>
      <c r="F18" s="142">
        <v>0</v>
      </c>
      <c r="G18" s="143">
        <v>0.6</v>
      </c>
      <c r="H18" s="144">
        <v>3.8</v>
      </c>
      <c r="I18" s="141">
        <v>1.2</v>
      </c>
      <c r="J18" s="141">
        <v>11.4</v>
      </c>
      <c r="K18" s="141">
        <v>29.1</v>
      </c>
      <c r="L18" s="142">
        <v>0.6</v>
      </c>
      <c r="M18" s="143">
        <v>5.4</v>
      </c>
      <c r="N18" s="144">
        <v>13.85</v>
      </c>
      <c r="O18" s="141">
        <v>1.4</v>
      </c>
      <c r="P18" s="141">
        <v>7.3</v>
      </c>
      <c r="Q18" s="141">
        <v>15.1</v>
      </c>
      <c r="R18" s="142">
        <v>4.9000000000000004</v>
      </c>
      <c r="S18" s="143">
        <v>13.7</v>
      </c>
      <c r="T18" s="144">
        <v>22.5</v>
      </c>
      <c r="U18" s="141">
        <v>1.4</v>
      </c>
      <c r="V18" s="141">
        <v>7.6</v>
      </c>
      <c r="W18" s="141">
        <v>13.2</v>
      </c>
    </row>
    <row r="19" spans="1:23">
      <c r="A19" s="57">
        <v>12</v>
      </c>
      <c r="B19" s="128">
        <v>7.0000000000000001E-3</v>
      </c>
      <c r="C19" s="141">
        <v>9</v>
      </c>
      <c r="D19" s="141">
        <v>18</v>
      </c>
      <c r="E19" s="141">
        <v>25</v>
      </c>
      <c r="F19" s="142">
        <v>0</v>
      </c>
      <c r="G19" s="143">
        <v>1</v>
      </c>
      <c r="H19" s="144">
        <v>4.4000000000000004</v>
      </c>
      <c r="I19" s="141">
        <v>1.4</v>
      </c>
      <c r="J19" s="141">
        <v>12.4</v>
      </c>
      <c r="K19" s="141">
        <v>30.8</v>
      </c>
      <c r="L19" s="142">
        <v>1</v>
      </c>
      <c r="M19" s="143">
        <v>6.4</v>
      </c>
      <c r="N19" s="144">
        <v>15.7</v>
      </c>
      <c r="O19" s="141">
        <v>1.6</v>
      </c>
      <c r="P19" s="141">
        <v>8</v>
      </c>
      <c r="Q19" s="141">
        <v>16.2</v>
      </c>
      <c r="R19" s="142">
        <v>5.8</v>
      </c>
      <c r="S19" s="143">
        <v>15</v>
      </c>
      <c r="T19" s="144">
        <v>24</v>
      </c>
      <c r="U19" s="141">
        <v>1.6</v>
      </c>
      <c r="V19" s="141">
        <v>8</v>
      </c>
      <c r="W19" s="141">
        <v>14</v>
      </c>
    </row>
    <row r="20" spans="1:23">
      <c r="A20" s="57">
        <v>13</v>
      </c>
      <c r="B20" s="128">
        <v>8.0000000000000002E-3</v>
      </c>
      <c r="C20" s="141">
        <v>9.66</v>
      </c>
      <c r="D20" s="141">
        <v>19.059999999999999</v>
      </c>
      <c r="E20" s="141">
        <v>26.6</v>
      </c>
      <c r="F20" s="142">
        <v>0.06</v>
      </c>
      <c r="G20" s="143">
        <v>1.33</v>
      </c>
      <c r="H20" s="144">
        <v>4.93</v>
      </c>
      <c r="I20" s="141">
        <v>1.6</v>
      </c>
      <c r="J20" s="141">
        <v>13.26</v>
      </c>
      <c r="K20" s="141">
        <v>31.86</v>
      </c>
      <c r="L20" s="142">
        <v>1.33</v>
      </c>
      <c r="M20" s="143">
        <v>7.26</v>
      </c>
      <c r="N20" s="144">
        <v>16.46</v>
      </c>
      <c r="O20" s="141">
        <v>1.73</v>
      </c>
      <c r="P20" s="141">
        <v>8.66</v>
      </c>
      <c r="Q20" s="141">
        <v>17.13</v>
      </c>
      <c r="R20" s="142">
        <v>6.53</v>
      </c>
      <c r="S20" s="143">
        <v>16</v>
      </c>
      <c r="T20" s="144">
        <v>25</v>
      </c>
      <c r="U20" s="141">
        <v>1.73</v>
      </c>
      <c r="V20" s="141">
        <v>8.33</v>
      </c>
      <c r="W20" s="141">
        <v>14.66</v>
      </c>
    </row>
    <row r="21" spans="1:23">
      <c r="A21" s="57">
        <v>14</v>
      </c>
      <c r="B21" s="128">
        <v>8.9999999999999993E-3</v>
      </c>
      <c r="C21" s="141">
        <v>10.33</v>
      </c>
      <c r="D21" s="141">
        <v>20.13</v>
      </c>
      <c r="E21" s="141">
        <v>28.2</v>
      </c>
      <c r="F21" s="142">
        <v>0.13</v>
      </c>
      <c r="G21" s="143">
        <v>1.66</v>
      </c>
      <c r="H21" s="144">
        <v>5.46</v>
      </c>
      <c r="I21" s="141">
        <v>1.8</v>
      </c>
      <c r="J21" s="141">
        <v>14.13</v>
      </c>
      <c r="K21" s="141">
        <v>32.93</v>
      </c>
      <c r="L21" s="142">
        <v>1.66</v>
      </c>
      <c r="M21" s="143">
        <v>8.1300000000000008</v>
      </c>
      <c r="N21" s="144">
        <v>17.23</v>
      </c>
      <c r="O21" s="141">
        <v>1.86</v>
      </c>
      <c r="P21" s="141">
        <v>9.33</v>
      </c>
      <c r="Q21" s="141">
        <v>18.059999999999999</v>
      </c>
      <c r="R21" s="142">
        <v>7.26</v>
      </c>
      <c r="S21" s="143">
        <v>17</v>
      </c>
      <c r="T21" s="144">
        <v>26</v>
      </c>
      <c r="U21" s="141">
        <v>1.86</v>
      </c>
      <c r="V21" s="141">
        <v>8.66</v>
      </c>
      <c r="W21" s="141">
        <v>15.33</v>
      </c>
    </row>
    <row r="22" spans="1:23">
      <c r="A22" s="115">
        <v>15</v>
      </c>
      <c r="B22" s="129">
        <v>0.01</v>
      </c>
      <c r="C22" s="145">
        <v>11</v>
      </c>
      <c r="D22" s="145">
        <v>21.2</v>
      </c>
      <c r="E22" s="145">
        <v>29.8</v>
      </c>
      <c r="F22" s="146">
        <v>0.2</v>
      </c>
      <c r="G22" s="147">
        <v>2</v>
      </c>
      <c r="H22" s="148">
        <v>6</v>
      </c>
      <c r="I22" s="145">
        <v>2</v>
      </c>
      <c r="J22" s="145">
        <v>15</v>
      </c>
      <c r="K22" s="145">
        <v>34</v>
      </c>
      <c r="L22" s="146">
        <v>2</v>
      </c>
      <c r="M22" s="147">
        <v>9</v>
      </c>
      <c r="N22" s="148">
        <v>18</v>
      </c>
      <c r="O22" s="145">
        <v>2</v>
      </c>
      <c r="P22" s="145">
        <v>10</v>
      </c>
      <c r="Q22" s="145">
        <v>19</v>
      </c>
      <c r="R22" s="146">
        <v>8</v>
      </c>
      <c r="S22" s="147">
        <v>18</v>
      </c>
      <c r="T22" s="148">
        <v>27</v>
      </c>
      <c r="U22" s="145">
        <v>2</v>
      </c>
      <c r="V22" s="145">
        <v>9</v>
      </c>
      <c r="W22" s="149">
        <v>16</v>
      </c>
    </row>
    <row r="23" spans="1:23">
      <c r="A23" s="116">
        <v>16</v>
      </c>
      <c r="B23" s="130">
        <v>1.4999999999999999E-2</v>
      </c>
      <c r="C23" s="143">
        <v>14</v>
      </c>
      <c r="D23" s="143">
        <v>25.2</v>
      </c>
      <c r="E23" s="143">
        <v>35.5</v>
      </c>
      <c r="F23" s="142">
        <v>0.6</v>
      </c>
      <c r="G23" s="143">
        <v>3.8</v>
      </c>
      <c r="H23" s="144">
        <v>8.6</v>
      </c>
      <c r="I23" s="143">
        <v>2.6</v>
      </c>
      <c r="J23" s="143">
        <v>18.600000000000001</v>
      </c>
      <c r="K23" s="143">
        <v>38</v>
      </c>
      <c r="L23" s="142">
        <v>3.6</v>
      </c>
      <c r="M23" s="143">
        <v>11.6</v>
      </c>
      <c r="N23" s="144">
        <v>22.6</v>
      </c>
      <c r="O23" s="143">
        <v>3.6</v>
      </c>
      <c r="P23" s="143">
        <v>12</v>
      </c>
      <c r="Q23" s="143">
        <v>22.4</v>
      </c>
      <c r="R23" s="142">
        <v>11</v>
      </c>
      <c r="S23" s="143">
        <v>22</v>
      </c>
      <c r="T23" s="144">
        <v>31.6</v>
      </c>
      <c r="U23" s="143">
        <v>2</v>
      </c>
      <c r="V23" s="143">
        <v>9.6</v>
      </c>
      <c r="W23" s="144">
        <v>18.600000000000001</v>
      </c>
    </row>
    <row r="24" spans="1:23">
      <c r="A24" s="117">
        <v>17</v>
      </c>
      <c r="B24" s="130">
        <v>0.02</v>
      </c>
      <c r="C24" s="143">
        <v>16.2</v>
      </c>
      <c r="D24" s="143">
        <v>28</v>
      </c>
      <c r="E24" s="143">
        <v>40</v>
      </c>
      <c r="F24" s="142">
        <v>1.4</v>
      </c>
      <c r="G24" s="143">
        <v>5</v>
      </c>
      <c r="H24" s="144">
        <v>10.6</v>
      </c>
      <c r="I24" s="143">
        <v>3.8</v>
      </c>
      <c r="J24" s="143">
        <v>21.6</v>
      </c>
      <c r="K24" s="143">
        <v>41</v>
      </c>
      <c r="L24" s="142">
        <v>4.8</v>
      </c>
      <c r="M24" s="143">
        <v>13.8</v>
      </c>
      <c r="N24" s="144">
        <v>26.4</v>
      </c>
      <c r="O24" s="143">
        <v>4.8</v>
      </c>
      <c r="P24" s="143">
        <v>14</v>
      </c>
      <c r="Q24" s="143">
        <v>25.4</v>
      </c>
      <c r="R24" s="142">
        <v>13</v>
      </c>
      <c r="S24" s="143">
        <v>24.6</v>
      </c>
      <c r="T24" s="144">
        <v>35</v>
      </c>
      <c r="U24" s="143">
        <v>2</v>
      </c>
      <c r="V24" s="143">
        <v>10</v>
      </c>
      <c r="W24" s="144">
        <v>20.6</v>
      </c>
    </row>
    <row r="25" spans="1:23">
      <c r="A25" s="116">
        <v>18</v>
      </c>
      <c r="B25" s="130">
        <v>2.5000000000000001E-2</v>
      </c>
      <c r="C25" s="143">
        <v>18.3</v>
      </c>
      <c r="D25" s="143">
        <v>30.2</v>
      </c>
      <c r="E25" s="143">
        <v>43.2</v>
      </c>
      <c r="F25" s="142">
        <v>2</v>
      </c>
      <c r="G25" s="143">
        <v>6.2</v>
      </c>
      <c r="H25" s="144">
        <v>12.4</v>
      </c>
      <c r="I25" s="143">
        <v>4.4000000000000004</v>
      </c>
      <c r="J25" s="143">
        <v>23.7</v>
      </c>
      <c r="K25" s="143">
        <v>43.6</v>
      </c>
      <c r="L25" s="142">
        <v>6</v>
      </c>
      <c r="M25" s="143">
        <v>15.6</v>
      </c>
      <c r="N25" s="144">
        <v>30</v>
      </c>
      <c r="O25" s="143">
        <v>6</v>
      </c>
      <c r="P25" s="143">
        <v>16</v>
      </c>
      <c r="Q25" s="143">
        <v>28</v>
      </c>
      <c r="R25" s="142">
        <v>15</v>
      </c>
      <c r="S25" s="143">
        <v>27</v>
      </c>
      <c r="T25" s="144">
        <v>37.799999999999997</v>
      </c>
      <c r="U25" s="143">
        <v>2.4</v>
      </c>
      <c r="V25" s="143">
        <v>10.4</v>
      </c>
      <c r="W25" s="144">
        <v>23</v>
      </c>
    </row>
    <row r="26" spans="1:23">
      <c r="A26" s="117">
        <v>19</v>
      </c>
      <c r="B26" s="130">
        <v>0.03</v>
      </c>
      <c r="C26" s="143">
        <v>20</v>
      </c>
      <c r="D26" s="143">
        <v>32</v>
      </c>
      <c r="E26" s="143">
        <v>45.8</v>
      </c>
      <c r="F26" s="142">
        <v>2.4</v>
      </c>
      <c r="G26" s="143">
        <v>7.4</v>
      </c>
      <c r="H26" s="144">
        <v>14</v>
      </c>
      <c r="I26" s="143">
        <v>5.4</v>
      </c>
      <c r="J26" s="143">
        <v>26</v>
      </c>
      <c r="K26" s="143">
        <v>45.3</v>
      </c>
      <c r="L26" s="142">
        <v>7</v>
      </c>
      <c r="M26" s="143">
        <v>17</v>
      </c>
      <c r="N26" s="144">
        <v>33.799999999999997</v>
      </c>
      <c r="O26" s="143">
        <v>6.7</v>
      </c>
      <c r="P26" s="143">
        <v>17</v>
      </c>
      <c r="Q26" s="143">
        <v>29.7</v>
      </c>
      <c r="R26" s="142">
        <v>16.399999999999999</v>
      </c>
      <c r="S26" s="143">
        <v>29</v>
      </c>
      <c r="T26" s="144">
        <v>40</v>
      </c>
      <c r="U26" s="143">
        <v>2.6</v>
      </c>
      <c r="V26" s="143">
        <v>11</v>
      </c>
      <c r="W26" s="144">
        <v>24.2</v>
      </c>
    </row>
    <row r="27" spans="1:23">
      <c r="A27" s="116">
        <v>20</v>
      </c>
      <c r="B27" s="130">
        <v>3.5000000000000003E-2</v>
      </c>
      <c r="C27" s="143">
        <v>21.5</v>
      </c>
      <c r="D27" s="143">
        <v>34</v>
      </c>
      <c r="E27" s="143">
        <v>47.7</v>
      </c>
      <c r="F27" s="142">
        <v>3</v>
      </c>
      <c r="G27" s="143">
        <v>8.4</v>
      </c>
      <c r="H27" s="144">
        <v>15.5</v>
      </c>
      <c r="I27" s="143">
        <v>6</v>
      </c>
      <c r="J27" s="143">
        <v>27.5</v>
      </c>
      <c r="K27" s="143">
        <v>46.95</v>
      </c>
      <c r="L27" s="142">
        <v>8</v>
      </c>
      <c r="M27" s="143">
        <v>18.5</v>
      </c>
      <c r="N27" s="144">
        <v>36.799999999999997</v>
      </c>
      <c r="O27" s="143">
        <v>7.75</v>
      </c>
      <c r="P27" s="143">
        <v>18.5</v>
      </c>
      <c r="Q27" s="143">
        <v>31.35</v>
      </c>
      <c r="R27" s="142">
        <v>17.7</v>
      </c>
      <c r="S27" s="143">
        <v>30.5</v>
      </c>
      <c r="T27" s="144">
        <v>42</v>
      </c>
      <c r="U27" s="143">
        <v>2.8</v>
      </c>
      <c r="V27" s="143">
        <v>11.7</v>
      </c>
      <c r="W27" s="144">
        <v>25.9</v>
      </c>
    </row>
    <row r="28" spans="1:23">
      <c r="A28" s="117">
        <v>21</v>
      </c>
      <c r="B28" s="130">
        <v>0.04</v>
      </c>
      <c r="C28" s="143">
        <v>23</v>
      </c>
      <c r="D28" s="143">
        <v>36</v>
      </c>
      <c r="E28" s="143">
        <v>49.6</v>
      </c>
      <c r="F28" s="142">
        <v>3.6</v>
      </c>
      <c r="G28" s="143">
        <v>9.4</v>
      </c>
      <c r="H28" s="144">
        <v>17</v>
      </c>
      <c r="I28" s="143">
        <v>6.6</v>
      </c>
      <c r="J28" s="143">
        <v>29</v>
      </c>
      <c r="K28" s="143">
        <v>48.6</v>
      </c>
      <c r="L28" s="142">
        <v>9</v>
      </c>
      <c r="M28" s="143">
        <v>20</v>
      </c>
      <c r="N28" s="144">
        <v>39.799999999999997</v>
      </c>
      <c r="O28" s="143">
        <v>8.8000000000000007</v>
      </c>
      <c r="P28" s="143">
        <v>20</v>
      </c>
      <c r="Q28" s="143">
        <v>33</v>
      </c>
      <c r="R28" s="142">
        <v>19</v>
      </c>
      <c r="S28" s="143">
        <v>32</v>
      </c>
      <c r="T28" s="144">
        <v>44</v>
      </c>
      <c r="U28" s="143">
        <v>3</v>
      </c>
      <c r="V28" s="143">
        <v>12.4</v>
      </c>
      <c r="W28" s="144">
        <v>27.6</v>
      </c>
    </row>
    <row r="29" spans="1:23">
      <c r="A29" s="116">
        <v>22</v>
      </c>
      <c r="B29" s="130">
        <v>4.4999999999999998E-2</v>
      </c>
      <c r="C29" s="143">
        <v>24.1</v>
      </c>
      <c r="D29" s="143">
        <v>37.299999999999997</v>
      </c>
      <c r="E29" s="143">
        <v>51</v>
      </c>
      <c r="F29" s="142">
        <v>4</v>
      </c>
      <c r="G29" s="143">
        <v>10.1</v>
      </c>
      <c r="H29" s="144">
        <v>18.2</v>
      </c>
      <c r="I29" s="143">
        <v>7.3</v>
      </c>
      <c r="J29" s="143">
        <v>30.3</v>
      </c>
      <c r="K29" s="143">
        <v>50</v>
      </c>
      <c r="L29" s="142">
        <v>9.6999999999999993</v>
      </c>
      <c r="M29" s="143">
        <v>21</v>
      </c>
      <c r="N29" s="144">
        <v>41.9</v>
      </c>
      <c r="O29" s="143">
        <v>9.6</v>
      </c>
      <c r="P29" s="143">
        <v>21</v>
      </c>
      <c r="Q29" s="143">
        <v>34.6</v>
      </c>
      <c r="R29" s="142">
        <v>20</v>
      </c>
      <c r="S29" s="143">
        <v>33.5</v>
      </c>
      <c r="T29" s="144">
        <v>45.9</v>
      </c>
      <c r="U29" s="143">
        <v>3.2</v>
      </c>
      <c r="V29" s="143">
        <v>13</v>
      </c>
      <c r="W29" s="144">
        <v>28.8</v>
      </c>
    </row>
    <row r="30" spans="1:23">
      <c r="A30" s="117">
        <v>23</v>
      </c>
      <c r="B30" s="131">
        <v>0.05</v>
      </c>
      <c r="C30" s="150">
        <v>25.2</v>
      </c>
      <c r="D30" s="150">
        <v>38.6</v>
      </c>
      <c r="E30" s="150">
        <v>52.4</v>
      </c>
      <c r="F30" s="138">
        <v>4.4000000000000004</v>
      </c>
      <c r="G30" s="139">
        <v>10.8</v>
      </c>
      <c r="H30" s="140">
        <v>19.399999999999999</v>
      </c>
      <c r="I30" s="150">
        <v>8</v>
      </c>
      <c r="J30" s="150">
        <v>31.6</v>
      </c>
      <c r="K30" s="150">
        <v>51.4</v>
      </c>
      <c r="L30" s="138">
        <v>10.4</v>
      </c>
      <c r="M30" s="139">
        <v>22</v>
      </c>
      <c r="N30" s="140">
        <v>44</v>
      </c>
      <c r="O30" s="150">
        <v>10.4</v>
      </c>
      <c r="P30" s="150">
        <v>22</v>
      </c>
      <c r="Q30" s="150">
        <v>36.200000000000003</v>
      </c>
      <c r="R30" s="138">
        <v>21</v>
      </c>
      <c r="S30" s="139">
        <v>35</v>
      </c>
      <c r="T30" s="140">
        <v>47.8</v>
      </c>
      <c r="U30" s="150">
        <v>3.4</v>
      </c>
      <c r="V30" s="150">
        <v>13.6</v>
      </c>
      <c r="W30" s="151">
        <v>30</v>
      </c>
    </row>
    <row r="31" spans="1:23">
      <c r="A31" s="117">
        <v>24</v>
      </c>
      <c r="B31" s="132">
        <v>0.06</v>
      </c>
      <c r="C31" s="143">
        <v>26.85</v>
      </c>
      <c r="D31" s="143">
        <v>40.5</v>
      </c>
      <c r="E31" s="143">
        <v>54.7</v>
      </c>
      <c r="F31" s="142">
        <v>5.3</v>
      </c>
      <c r="G31" s="143">
        <v>12</v>
      </c>
      <c r="H31" s="144">
        <v>21.4</v>
      </c>
      <c r="I31" s="143">
        <v>9</v>
      </c>
      <c r="J31" s="143">
        <v>33.700000000000003</v>
      </c>
      <c r="K31" s="143">
        <v>53.55</v>
      </c>
      <c r="L31" s="142">
        <v>11.9</v>
      </c>
      <c r="M31" s="143">
        <v>24</v>
      </c>
      <c r="N31" s="144">
        <v>48</v>
      </c>
      <c r="O31" s="143">
        <v>11.7</v>
      </c>
      <c r="P31" s="143">
        <v>24</v>
      </c>
      <c r="Q31" s="143">
        <v>39.35</v>
      </c>
      <c r="R31" s="142">
        <v>22.5</v>
      </c>
      <c r="S31" s="143">
        <v>37</v>
      </c>
      <c r="T31" s="144">
        <v>50.7</v>
      </c>
      <c r="U31" s="143">
        <v>3.7</v>
      </c>
      <c r="V31" s="143">
        <v>14.7</v>
      </c>
      <c r="W31" s="144">
        <v>32</v>
      </c>
    </row>
    <row r="32" spans="1:23">
      <c r="A32" s="117">
        <v>25</v>
      </c>
      <c r="B32" s="132">
        <v>7.0000000000000007E-2</v>
      </c>
      <c r="C32" s="143">
        <v>28.5</v>
      </c>
      <c r="D32" s="143">
        <v>42.4</v>
      </c>
      <c r="E32" s="143">
        <v>57</v>
      </c>
      <c r="F32" s="142">
        <v>6.2</v>
      </c>
      <c r="G32" s="143">
        <v>13.2</v>
      </c>
      <c r="H32" s="144">
        <v>23.4</v>
      </c>
      <c r="I32" s="143">
        <v>10</v>
      </c>
      <c r="J32" s="143">
        <v>35.799999999999997</v>
      </c>
      <c r="K32" s="143">
        <v>55.7</v>
      </c>
      <c r="L32" s="142">
        <v>13.4</v>
      </c>
      <c r="M32" s="143">
        <v>26</v>
      </c>
      <c r="N32" s="144">
        <v>52</v>
      </c>
      <c r="O32" s="143">
        <v>13</v>
      </c>
      <c r="P32" s="143">
        <v>26</v>
      </c>
      <c r="Q32" s="143">
        <v>42.5</v>
      </c>
      <c r="R32" s="142">
        <v>24</v>
      </c>
      <c r="S32" s="143">
        <v>39</v>
      </c>
      <c r="T32" s="144">
        <v>53.6</v>
      </c>
      <c r="U32" s="143">
        <v>4</v>
      </c>
      <c r="V32" s="143">
        <v>15.8</v>
      </c>
      <c r="W32" s="144">
        <v>34</v>
      </c>
    </row>
    <row r="33" spans="1:23">
      <c r="A33" s="117">
        <v>26</v>
      </c>
      <c r="B33" s="132">
        <v>0.08</v>
      </c>
      <c r="C33" s="143">
        <v>29.76</v>
      </c>
      <c r="D33" s="143">
        <v>43.86</v>
      </c>
      <c r="E33" s="143">
        <v>58.53</v>
      </c>
      <c r="F33" s="142">
        <v>6.93</v>
      </c>
      <c r="G33" s="143">
        <v>14.13</v>
      </c>
      <c r="H33" s="144">
        <v>25.2</v>
      </c>
      <c r="I33" s="143">
        <v>11</v>
      </c>
      <c r="J33" s="143">
        <v>37.200000000000003</v>
      </c>
      <c r="K33" s="143">
        <v>57.6</v>
      </c>
      <c r="L33" s="142">
        <v>13.53</v>
      </c>
      <c r="M33" s="143">
        <v>27.66</v>
      </c>
      <c r="N33" s="144">
        <v>55.26</v>
      </c>
      <c r="O33" s="143">
        <v>14</v>
      </c>
      <c r="P33" s="143">
        <v>27.56</v>
      </c>
      <c r="Q33" s="143">
        <v>45.33</v>
      </c>
      <c r="R33" s="142">
        <v>25.16</v>
      </c>
      <c r="S33" s="143">
        <v>40.659999999999997</v>
      </c>
      <c r="T33" s="144">
        <v>55.9</v>
      </c>
      <c r="U33" s="143">
        <v>4.33</v>
      </c>
      <c r="V33" s="143">
        <v>16.53</v>
      </c>
      <c r="W33" s="144">
        <v>36.6</v>
      </c>
    </row>
    <row r="34" spans="1:23">
      <c r="A34" s="117">
        <v>27</v>
      </c>
      <c r="B34" s="132">
        <v>0.09</v>
      </c>
      <c r="C34" s="143">
        <v>31.03</v>
      </c>
      <c r="D34" s="143">
        <v>45.33</v>
      </c>
      <c r="E34" s="143">
        <v>60.06</v>
      </c>
      <c r="F34" s="142">
        <v>7.66</v>
      </c>
      <c r="G34" s="143">
        <v>15.06</v>
      </c>
      <c r="H34" s="144">
        <v>27</v>
      </c>
      <c r="I34" s="143">
        <v>12</v>
      </c>
      <c r="J34" s="143">
        <v>38.6</v>
      </c>
      <c r="K34" s="143">
        <v>59.5</v>
      </c>
      <c r="L34" s="142">
        <v>15.66</v>
      </c>
      <c r="M34" s="143">
        <v>29.33</v>
      </c>
      <c r="N34" s="144">
        <v>58.53</v>
      </c>
      <c r="O34" s="143">
        <v>15</v>
      </c>
      <c r="P34" s="143">
        <v>29.131</v>
      </c>
      <c r="Q34" s="143">
        <v>48.16</v>
      </c>
      <c r="R34" s="142">
        <v>26.33</v>
      </c>
      <c r="S34" s="143">
        <v>42.33</v>
      </c>
      <c r="T34" s="144">
        <v>58.2</v>
      </c>
      <c r="U34" s="143">
        <v>4.66</v>
      </c>
      <c r="V34" s="143">
        <v>17.260000000000002</v>
      </c>
      <c r="W34" s="144">
        <v>39.200000000000003</v>
      </c>
    </row>
    <row r="35" spans="1:23">
      <c r="A35" s="118">
        <v>28</v>
      </c>
      <c r="B35" s="133">
        <v>0.1</v>
      </c>
      <c r="C35" s="152">
        <v>32.299999999999997</v>
      </c>
      <c r="D35" s="152">
        <v>46.8</v>
      </c>
      <c r="E35" s="152">
        <v>61.6</v>
      </c>
      <c r="F35" s="153">
        <v>8.4</v>
      </c>
      <c r="G35" s="154">
        <v>16</v>
      </c>
      <c r="H35" s="155">
        <v>28.8</v>
      </c>
      <c r="I35" s="152">
        <v>13</v>
      </c>
      <c r="J35" s="152">
        <v>40</v>
      </c>
      <c r="K35" s="152">
        <v>61.4</v>
      </c>
      <c r="L35" s="153">
        <v>16.8</v>
      </c>
      <c r="M35" s="154">
        <v>31</v>
      </c>
      <c r="N35" s="155">
        <v>61.8</v>
      </c>
      <c r="O35" s="152">
        <v>16</v>
      </c>
      <c r="P35" s="152">
        <v>30.7</v>
      </c>
      <c r="Q35" s="152">
        <v>51</v>
      </c>
      <c r="R35" s="153">
        <v>27.5</v>
      </c>
      <c r="S35" s="154">
        <v>44</v>
      </c>
      <c r="T35" s="155">
        <v>60.5</v>
      </c>
      <c r="U35" s="152">
        <v>5</v>
      </c>
      <c r="V35" s="152">
        <v>18</v>
      </c>
      <c r="W35" s="156">
        <v>41.8</v>
      </c>
    </row>
    <row r="36" spans="1:23">
      <c r="A36" s="61">
        <v>29</v>
      </c>
      <c r="B36" s="134">
        <v>0.15</v>
      </c>
      <c r="C36" s="141">
        <v>37</v>
      </c>
      <c r="D36" s="141">
        <v>51.8</v>
      </c>
      <c r="E36" s="141">
        <v>66.8</v>
      </c>
      <c r="F36" s="142">
        <v>11</v>
      </c>
      <c r="G36" s="143">
        <v>19.600000000000001</v>
      </c>
      <c r="H36" s="144">
        <v>36</v>
      </c>
      <c r="I36" s="141">
        <v>16.600000000000001</v>
      </c>
      <c r="J36" s="141">
        <v>45</v>
      </c>
      <c r="K36" s="141">
        <v>67</v>
      </c>
      <c r="L36" s="142">
        <v>20.399999999999999</v>
      </c>
      <c r="M36" s="143">
        <v>36</v>
      </c>
      <c r="N36" s="144">
        <v>73.599999999999994</v>
      </c>
      <c r="O36" s="141">
        <v>20</v>
      </c>
      <c r="P36" s="141">
        <v>36.700000000000003</v>
      </c>
      <c r="Q36" s="141">
        <v>62</v>
      </c>
      <c r="R36" s="142">
        <v>31.8</v>
      </c>
      <c r="S36" s="143">
        <v>50</v>
      </c>
      <c r="T36" s="144">
        <v>67.7</v>
      </c>
      <c r="U36" s="141">
        <v>6.6</v>
      </c>
      <c r="V36" s="141">
        <v>22</v>
      </c>
      <c r="W36" s="141">
        <v>50.3</v>
      </c>
    </row>
    <row r="37" spans="1:23">
      <c r="A37" s="61">
        <v>30</v>
      </c>
      <c r="B37" s="134">
        <v>0.2</v>
      </c>
      <c r="C37" s="141">
        <v>40.5</v>
      </c>
      <c r="D37" s="141">
        <v>55</v>
      </c>
      <c r="E37" s="141">
        <v>70.2</v>
      </c>
      <c r="F37" s="142">
        <v>12.8</v>
      </c>
      <c r="G37" s="143">
        <v>22.2</v>
      </c>
      <c r="H37" s="144">
        <v>41.6</v>
      </c>
      <c r="I37" s="141">
        <v>20</v>
      </c>
      <c r="J37" s="141">
        <v>48.8</v>
      </c>
      <c r="K37" s="141">
        <v>71.599999999999994</v>
      </c>
      <c r="L37" s="142">
        <v>23.8</v>
      </c>
      <c r="M37" s="143">
        <v>40</v>
      </c>
      <c r="N37" s="144">
        <v>80</v>
      </c>
      <c r="O37" s="141">
        <v>23</v>
      </c>
      <c r="P37" s="141">
        <v>41.8</v>
      </c>
      <c r="Q37" s="141">
        <v>67.8</v>
      </c>
      <c r="R37" s="142">
        <v>34.700000000000003</v>
      </c>
      <c r="S37" s="143">
        <v>54</v>
      </c>
      <c r="T37" s="144">
        <v>72.400000000000006</v>
      </c>
      <c r="U37" s="141">
        <v>8</v>
      </c>
      <c r="V37" s="141">
        <v>25</v>
      </c>
      <c r="W37" s="141">
        <v>55.8</v>
      </c>
    </row>
    <row r="38" spans="1:23">
      <c r="A38" s="61">
        <v>31</v>
      </c>
      <c r="B38" s="134">
        <v>0.25</v>
      </c>
      <c r="C38" s="141">
        <v>43.3</v>
      </c>
      <c r="D38" s="141">
        <v>58</v>
      </c>
      <c r="E38" s="141">
        <v>73.400000000000006</v>
      </c>
      <c r="F38" s="142">
        <v>14.4</v>
      </c>
      <c r="G38" s="143">
        <v>24.6</v>
      </c>
      <c r="H38" s="144">
        <v>45.6</v>
      </c>
      <c r="I38" s="141">
        <v>22.4</v>
      </c>
      <c r="J38" s="141">
        <v>51.7</v>
      </c>
      <c r="K38" s="141">
        <v>74.599999999999994</v>
      </c>
      <c r="L38" s="142">
        <v>26.2</v>
      </c>
      <c r="M38" s="143">
        <v>42.4</v>
      </c>
      <c r="N38" s="144">
        <v>84</v>
      </c>
      <c r="O38" s="141">
        <v>25.4</v>
      </c>
      <c r="P38" s="141">
        <v>45.5</v>
      </c>
      <c r="Q38" s="141">
        <v>71.5</v>
      </c>
      <c r="R38" s="142">
        <v>37.6</v>
      </c>
      <c r="S38" s="143">
        <v>56</v>
      </c>
      <c r="T38" s="144">
        <v>76</v>
      </c>
      <c r="U38" s="141">
        <v>9</v>
      </c>
      <c r="V38" s="141">
        <v>27</v>
      </c>
      <c r="W38" s="141">
        <v>59.5</v>
      </c>
    </row>
    <row r="39" spans="1:23">
      <c r="A39" s="61">
        <v>32</v>
      </c>
      <c r="B39" s="134">
        <v>0.3</v>
      </c>
      <c r="C39" s="141">
        <v>45.7</v>
      </c>
      <c r="D39" s="141">
        <v>60.4</v>
      </c>
      <c r="E39" s="141">
        <v>75.599999999999994</v>
      </c>
      <c r="F39" s="142">
        <v>15.8</v>
      </c>
      <c r="G39" s="143">
        <v>26.8</v>
      </c>
      <c r="H39" s="144">
        <v>48.8</v>
      </c>
      <c r="I39" s="141">
        <v>24.4</v>
      </c>
      <c r="J39" s="141">
        <v>54.4</v>
      </c>
      <c r="K39" s="141">
        <v>77</v>
      </c>
      <c r="L39" s="157">
        <v>29</v>
      </c>
      <c r="M39" s="158">
        <v>45</v>
      </c>
      <c r="N39" s="159">
        <v>86</v>
      </c>
      <c r="O39" s="141">
        <v>27.6</v>
      </c>
      <c r="P39" s="141">
        <v>48.6</v>
      </c>
      <c r="Q39" s="141">
        <v>74</v>
      </c>
      <c r="R39" s="142">
        <v>40.6</v>
      </c>
      <c r="S39" s="143">
        <v>58</v>
      </c>
      <c r="T39" s="144">
        <v>79.5</v>
      </c>
      <c r="U39" s="141">
        <v>10</v>
      </c>
      <c r="V39" s="141">
        <v>29</v>
      </c>
      <c r="W39" s="141">
        <v>62</v>
      </c>
    </row>
    <row r="40" spans="1:23">
      <c r="A40" s="61">
        <v>33</v>
      </c>
      <c r="B40" s="134">
        <v>0.35</v>
      </c>
      <c r="C40" s="141">
        <v>47.35</v>
      </c>
      <c r="D40" s="141">
        <v>62.3</v>
      </c>
      <c r="E40" s="141">
        <v>77.3</v>
      </c>
      <c r="F40" s="142">
        <v>16.899999999999999</v>
      </c>
      <c r="G40" s="143">
        <v>28.5</v>
      </c>
      <c r="H40" s="144">
        <v>51.4</v>
      </c>
      <c r="I40" s="141">
        <v>26.2</v>
      </c>
      <c r="J40" s="141">
        <v>56.5</v>
      </c>
      <c r="K40" s="141">
        <v>79.3</v>
      </c>
      <c r="L40" s="157">
        <v>29</v>
      </c>
      <c r="M40" s="158">
        <v>45</v>
      </c>
      <c r="N40" s="159">
        <v>86</v>
      </c>
      <c r="O40" s="141">
        <v>29.2</v>
      </c>
      <c r="P40" s="141">
        <v>50.15</v>
      </c>
      <c r="Q40" s="141">
        <v>75.900000000000006</v>
      </c>
      <c r="R40" s="142">
        <v>42.3</v>
      </c>
      <c r="S40" s="143">
        <v>59.5</v>
      </c>
      <c r="T40" s="144">
        <v>81.25</v>
      </c>
      <c r="U40" s="141">
        <v>10.5</v>
      </c>
      <c r="V40" s="141">
        <v>30.7</v>
      </c>
      <c r="W40" s="141">
        <v>64</v>
      </c>
    </row>
    <row r="41" spans="1:23">
      <c r="A41" s="61">
        <v>34</v>
      </c>
      <c r="B41" s="134">
        <v>0.4</v>
      </c>
      <c r="C41" s="141">
        <v>49</v>
      </c>
      <c r="D41" s="141">
        <v>64.2</v>
      </c>
      <c r="E41" s="141">
        <v>79</v>
      </c>
      <c r="F41" s="142">
        <v>18</v>
      </c>
      <c r="G41" s="143">
        <v>30.2</v>
      </c>
      <c r="H41" s="144">
        <v>54</v>
      </c>
      <c r="I41" s="141">
        <v>28</v>
      </c>
      <c r="J41" s="141">
        <v>58.6</v>
      </c>
      <c r="K41" s="141">
        <v>81.599999999999994</v>
      </c>
      <c r="L41" s="157">
        <v>29</v>
      </c>
      <c r="M41" s="158">
        <v>45</v>
      </c>
      <c r="N41" s="159">
        <v>86</v>
      </c>
      <c r="O41" s="141">
        <v>30.8</v>
      </c>
      <c r="P41" s="141">
        <v>51.7</v>
      </c>
      <c r="Q41" s="141">
        <v>77.8</v>
      </c>
      <c r="R41" s="142">
        <v>44</v>
      </c>
      <c r="S41" s="143">
        <v>61</v>
      </c>
      <c r="T41" s="144">
        <v>83</v>
      </c>
      <c r="U41" s="141">
        <v>11</v>
      </c>
      <c r="V41" s="141">
        <v>32.4</v>
      </c>
      <c r="W41" s="141">
        <v>66</v>
      </c>
    </row>
    <row r="42" spans="1:23">
      <c r="A42" s="61">
        <v>35</v>
      </c>
      <c r="B42" s="134">
        <v>0.45</v>
      </c>
      <c r="C42" s="141">
        <v>50.5</v>
      </c>
      <c r="D42" s="141">
        <v>65.7</v>
      </c>
      <c r="E42" s="141">
        <v>80.5</v>
      </c>
      <c r="F42" s="142">
        <v>19</v>
      </c>
      <c r="G42" s="143">
        <v>31.8</v>
      </c>
      <c r="H42" s="144">
        <v>56.2</v>
      </c>
      <c r="I42" s="141">
        <v>29.3</v>
      </c>
      <c r="J42" s="141">
        <v>60.3</v>
      </c>
      <c r="K42" s="141">
        <v>83.1</v>
      </c>
      <c r="L42" s="157">
        <v>29</v>
      </c>
      <c r="M42" s="158">
        <v>45</v>
      </c>
      <c r="N42" s="159">
        <v>86</v>
      </c>
      <c r="O42" s="141">
        <v>31.9</v>
      </c>
      <c r="P42" s="141">
        <v>54.85</v>
      </c>
      <c r="Q42" s="141">
        <v>78.900000000000006</v>
      </c>
      <c r="R42" s="142">
        <v>45</v>
      </c>
      <c r="S42" s="143">
        <v>61.7</v>
      </c>
      <c r="T42" s="144">
        <v>84</v>
      </c>
      <c r="U42" s="141">
        <v>11.8</v>
      </c>
      <c r="V42" s="141">
        <v>33.700000000000003</v>
      </c>
      <c r="W42" s="141">
        <v>67.5</v>
      </c>
    </row>
    <row r="43" spans="1:23">
      <c r="A43" s="61">
        <v>36</v>
      </c>
      <c r="B43" s="135">
        <v>0.5</v>
      </c>
      <c r="C43" s="137">
        <v>52</v>
      </c>
      <c r="D43" s="137">
        <v>67.2</v>
      </c>
      <c r="E43" s="137">
        <v>82</v>
      </c>
      <c r="F43" s="138">
        <v>20</v>
      </c>
      <c r="G43" s="139">
        <v>33.4</v>
      </c>
      <c r="H43" s="140">
        <v>58.4</v>
      </c>
      <c r="I43" s="137">
        <v>30.6</v>
      </c>
      <c r="J43" s="137">
        <v>62</v>
      </c>
      <c r="K43" s="137">
        <v>84.6</v>
      </c>
      <c r="L43" s="157">
        <v>29</v>
      </c>
      <c r="M43" s="158">
        <v>45</v>
      </c>
      <c r="N43" s="159">
        <v>86</v>
      </c>
      <c r="O43" s="160">
        <v>33</v>
      </c>
      <c r="P43" s="160">
        <v>58</v>
      </c>
      <c r="Q43" s="160">
        <v>80</v>
      </c>
      <c r="R43" s="138">
        <v>46</v>
      </c>
      <c r="S43" s="139">
        <v>62.4</v>
      </c>
      <c r="T43" s="140">
        <v>85</v>
      </c>
      <c r="U43" s="137">
        <v>12.6</v>
      </c>
      <c r="V43" s="137">
        <v>35</v>
      </c>
      <c r="W43" s="137">
        <v>69</v>
      </c>
    </row>
    <row r="44" spans="1:23">
      <c r="A44" s="61">
        <v>37</v>
      </c>
      <c r="B44" s="134">
        <v>0.6</v>
      </c>
      <c r="C44" s="141">
        <v>54.35</v>
      </c>
      <c r="D44" s="141">
        <v>69.599999999999994</v>
      </c>
      <c r="E44" s="141">
        <v>84</v>
      </c>
      <c r="F44" s="142">
        <v>21.9</v>
      </c>
      <c r="G44" s="143">
        <v>35.799999999999997</v>
      </c>
      <c r="H44" s="144">
        <v>61.5</v>
      </c>
      <c r="I44" s="141">
        <v>32.799999999999997</v>
      </c>
      <c r="J44" s="141">
        <v>64.599999999999994</v>
      </c>
      <c r="K44" s="141">
        <v>87.05</v>
      </c>
      <c r="L44" s="157">
        <v>29</v>
      </c>
      <c r="M44" s="158">
        <v>45</v>
      </c>
      <c r="N44" s="159">
        <v>86</v>
      </c>
      <c r="O44" s="160">
        <v>33</v>
      </c>
      <c r="P44" s="160">
        <v>58</v>
      </c>
      <c r="Q44" s="160">
        <v>80</v>
      </c>
      <c r="R44" s="142">
        <v>47</v>
      </c>
      <c r="S44" s="143">
        <v>63.7</v>
      </c>
      <c r="T44" s="144">
        <v>86.3</v>
      </c>
      <c r="U44" s="141">
        <v>13.8</v>
      </c>
      <c r="V44" s="141">
        <v>37</v>
      </c>
      <c r="W44" s="141">
        <v>71</v>
      </c>
    </row>
    <row r="45" spans="1:23">
      <c r="A45" s="61">
        <v>38</v>
      </c>
      <c r="B45" s="134">
        <v>0.7</v>
      </c>
      <c r="C45" s="141">
        <v>56.7</v>
      </c>
      <c r="D45" s="141">
        <v>72</v>
      </c>
      <c r="E45" s="141">
        <v>86</v>
      </c>
      <c r="F45" s="142">
        <v>23.8</v>
      </c>
      <c r="G45" s="143">
        <v>38.200000000000003</v>
      </c>
      <c r="H45" s="144">
        <v>64.599999999999994</v>
      </c>
      <c r="I45" s="141">
        <v>35</v>
      </c>
      <c r="J45" s="141">
        <v>67.2</v>
      </c>
      <c r="K45" s="141">
        <v>89.5</v>
      </c>
      <c r="L45" s="157">
        <v>29</v>
      </c>
      <c r="M45" s="158">
        <v>45</v>
      </c>
      <c r="N45" s="159">
        <v>86</v>
      </c>
      <c r="O45" s="160">
        <v>33</v>
      </c>
      <c r="P45" s="160">
        <v>58</v>
      </c>
      <c r="Q45" s="160">
        <v>80</v>
      </c>
      <c r="R45" s="142">
        <v>48</v>
      </c>
      <c r="S45" s="143">
        <v>65</v>
      </c>
      <c r="T45" s="144">
        <v>87.6</v>
      </c>
      <c r="U45" s="141">
        <v>15</v>
      </c>
      <c r="V45" s="141">
        <v>39</v>
      </c>
      <c r="W45" s="141">
        <v>73</v>
      </c>
    </row>
    <row r="46" spans="1:23">
      <c r="A46" s="61">
        <v>39</v>
      </c>
      <c r="B46" s="134">
        <v>0.8</v>
      </c>
      <c r="C46" s="141">
        <v>58.4</v>
      </c>
      <c r="D46" s="141">
        <v>73.599999999999994</v>
      </c>
      <c r="E46" s="141">
        <v>87.4</v>
      </c>
      <c r="F46" s="142">
        <v>25.06</v>
      </c>
      <c r="G46" s="143">
        <v>40</v>
      </c>
      <c r="H46" s="144">
        <v>66.930000000000007</v>
      </c>
      <c r="I46" s="141">
        <v>36.46</v>
      </c>
      <c r="J46" s="141">
        <v>69.459999999999994</v>
      </c>
      <c r="K46" s="141">
        <v>91.13</v>
      </c>
      <c r="L46" s="157">
        <v>29</v>
      </c>
      <c r="M46" s="158">
        <v>45</v>
      </c>
      <c r="N46" s="159">
        <v>86</v>
      </c>
      <c r="O46" s="160">
        <v>33</v>
      </c>
      <c r="P46" s="160">
        <v>58</v>
      </c>
      <c r="Q46" s="160">
        <v>80</v>
      </c>
      <c r="R46" s="142">
        <v>48.66</v>
      </c>
      <c r="S46" s="143">
        <v>65.66</v>
      </c>
      <c r="T46" s="144">
        <v>88.4</v>
      </c>
      <c r="U46" s="141">
        <v>15.66</v>
      </c>
      <c r="V46" s="141">
        <v>40.659999999999997</v>
      </c>
      <c r="W46" s="141">
        <v>74.33</v>
      </c>
    </row>
    <row r="47" spans="1:23">
      <c r="A47" s="61">
        <v>40</v>
      </c>
      <c r="B47" s="134">
        <v>0.9</v>
      </c>
      <c r="C47" s="141">
        <v>60.1</v>
      </c>
      <c r="D47" s="141">
        <v>75.2</v>
      </c>
      <c r="E47" s="141">
        <v>88.8</v>
      </c>
      <c r="F47" s="142">
        <v>26.33</v>
      </c>
      <c r="G47" s="143">
        <v>41.8</v>
      </c>
      <c r="H47" s="144">
        <v>69.260000000000005</v>
      </c>
      <c r="I47" s="141">
        <v>37.93</v>
      </c>
      <c r="J47" s="141">
        <v>71.73</v>
      </c>
      <c r="K47" s="141">
        <v>92.76</v>
      </c>
      <c r="L47" s="157">
        <v>29</v>
      </c>
      <c r="M47" s="158">
        <v>45</v>
      </c>
      <c r="N47" s="159">
        <v>86</v>
      </c>
      <c r="O47" s="160">
        <v>33</v>
      </c>
      <c r="P47" s="160">
        <v>58</v>
      </c>
      <c r="Q47" s="160">
        <v>80</v>
      </c>
      <c r="R47" s="142">
        <v>49.33</v>
      </c>
      <c r="S47" s="143">
        <v>66.33</v>
      </c>
      <c r="T47" s="144">
        <v>89.2</v>
      </c>
      <c r="U47" s="141">
        <v>16.329999999999998</v>
      </c>
      <c r="V47" s="141">
        <v>42.33</v>
      </c>
      <c r="W47" s="141">
        <v>75.66</v>
      </c>
    </row>
    <row r="48" spans="1:23" ht="15.6" thickBot="1">
      <c r="A48" s="65">
        <v>41</v>
      </c>
      <c r="B48" s="136">
        <v>1</v>
      </c>
      <c r="C48" s="161">
        <v>61.8</v>
      </c>
      <c r="D48" s="161">
        <v>76.8</v>
      </c>
      <c r="E48" s="161">
        <v>90.2</v>
      </c>
      <c r="F48" s="153">
        <v>27.6</v>
      </c>
      <c r="G48" s="154">
        <v>43.6</v>
      </c>
      <c r="H48" s="155">
        <v>71.599999999999994</v>
      </c>
      <c r="I48" s="161">
        <v>39.4</v>
      </c>
      <c r="J48" s="161">
        <v>74</v>
      </c>
      <c r="K48" s="161">
        <v>94.4</v>
      </c>
      <c r="L48" s="162">
        <v>29</v>
      </c>
      <c r="M48" s="163">
        <v>45</v>
      </c>
      <c r="N48" s="164">
        <v>86</v>
      </c>
      <c r="O48" s="160">
        <v>33</v>
      </c>
      <c r="P48" s="160">
        <v>58</v>
      </c>
      <c r="Q48" s="160">
        <v>80</v>
      </c>
      <c r="R48" s="153">
        <v>50</v>
      </c>
      <c r="S48" s="154">
        <v>67</v>
      </c>
      <c r="T48" s="155">
        <v>90</v>
      </c>
      <c r="U48" s="161">
        <v>17</v>
      </c>
      <c r="V48" s="161">
        <v>44</v>
      </c>
      <c r="W48" s="161">
        <v>77</v>
      </c>
    </row>
    <row r="49" spans="1:23" ht="15.6" thickTop="1">
      <c r="B49" s="64"/>
      <c r="C49" s="67">
        <f>'Entry Screen'!D13</f>
        <v>0</v>
      </c>
      <c r="D49" s="67">
        <f>'Entry Screen'!D18</f>
        <v>5.0000000000000001E-3</v>
      </c>
      <c r="E49" s="67">
        <f>'Entry Screen'!D23</f>
        <v>0</v>
      </c>
      <c r="F49" s="67">
        <f>'Entry Screen'!G13</f>
        <v>0</v>
      </c>
      <c r="G49" s="67">
        <f>'Entry Screen'!G18</f>
        <v>5.0000000000000001E-3</v>
      </c>
      <c r="H49" s="67">
        <f>'Entry Screen'!G23</f>
        <v>0</v>
      </c>
      <c r="I49" s="67">
        <f>'Entry Screen'!J13</f>
        <v>0</v>
      </c>
      <c r="J49" s="67">
        <f>'Entry Screen'!J18</f>
        <v>5.0000000000000001E-3</v>
      </c>
      <c r="K49" s="67">
        <f>'Entry Screen'!J23</f>
        <v>0</v>
      </c>
      <c r="L49" s="67">
        <f>'Entry Screen'!M13</f>
        <v>0</v>
      </c>
      <c r="M49" s="67">
        <f>'Entry Screen'!M18</f>
        <v>5.0000000000000001E-3</v>
      </c>
      <c r="N49" s="67">
        <f>'Entry Screen'!M23</f>
        <v>0</v>
      </c>
      <c r="O49" s="67">
        <f>'Entry Screen'!P13</f>
        <v>0</v>
      </c>
      <c r="P49" s="67">
        <f>'Entry Screen'!P18</f>
        <v>5.0000000000000001E-3</v>
      </c>
      <c r="Q49" s="67">
        <f>'Entry Screen'!P23</f>
        <v>0</v>
      </c>
      <c r="R49" s="67">
        <f>'Entry Screen'!S13</f>
        <v>0</v>
      </c>
      <c r="S49" s="67">
        <f>'Entry Screen'!S18</f>
        <v>5.0000000000000001E-3</v>
      </c>
      <c r="T49" s="67">
        <f>'Entry Screen'!S23</f>
        <v>0</v>
      </c>
      <c r="U49" s="67">
        <f ca="1">[0]!ERASE1A</f>
        <v>0</v>
      </c>
      <c r="V49" s="67">
        <f ca="1">[0]!ERASE2A</f>
        <v>0.01</v>
      </c>
      <c r="W49" s="67">
        <f ca="1">[0]!ERASE3A</f>
        <v>0</v>
      </c>
    </row>
    <row r="50" spans="1:23">
      <c r="A50" s="101" t="s">
        <v>172</v>
      </c>
      <c r="C50" s="68">
        <f t="shared" ref="C50:W50" si="1">VLOOKUP(C49,ALLB,1)</f>
        <v>0</v>
      </c>
      <c r="D50" s="68">
        <f t="shared" si="1"/>
        <v>5.0000000000000001E-3</v>
      </c>
      <c r="E50" s="68">
        <f t="shared" si="1"/>
        <v>0</v>
      </c>
      <c r="F50" s="69">
        <f t="shared" si="1"/>
        <v>0</v>
      </c>
      <c r="G50" s="69">
        <f t="shared" si="1"/>
        <v>5.0000000000000001E-3</v>
      </c>
      <c r="H50" s="69">
        <f t="shared" si="1"/>
        <v>0</v>
      </c>
      <c r="I50" s="68">
        <f t="shared" si="1"/>
        <v>0</v>
      </c>
      <c r="J50" s="68">
        <f t="shared" si="1"/>
        <v>5.0000000000000001E-3</v>
      </c>
      <c r="K50" s="68">
        <f t="shared" si="1"/>
        <v>0</v>
      </c>
      <c r="L50" s="69">
        <f t="shared" si="1"/>
        <v>0</v>
      </c>
      <c r="M50" s="69">
        <f t="shared" si="1"/>
        <v>5.0000000000000001E-3</v>
      </c>
      <c r="N50" s="69">
        <f t="shared" si="1"/>
        <v>0</v>
      </c>
      <c r="O50" s="68">
        <f t="shared" si="1"/>
        <v>0</v>
      </c>
      <c r="P50" s="68">
        <f t="shared" si="1"/>
        <v>5.0000000000000001E-3</v>
      </c>
      <c r="Q50" s="68">
        <f t="shared" si="1"/>
        <v>0</v>
      </c>
      <c r="R50" s="69">
        <f t="shared" si="1"/>
        <v>0</v>
      </c>
      <c r="S50" s="69">
        <f t="shared" si="1"/>
        <v>5.0000000000000001E-3</v>
      </c>
      <c r="T50" s="69">
        <f t="shared" si="1"/>
        <v>0</v>
      </c>
      <c r="U50" s="68">
        <f t="shared" ca="1" si="1"/>
        <v>0</v>
      </c>
      <c r="V50" s="68">
        <f t="shared" ca="1" si="1"/>
        <v>0.01</v>
      </c>
      <c r="W50" s="68">
        <f t="shared" ca="1" si="1"/>
        <v>0</v>
      </c>
    </row>
    <row r="51" spans="1:23">
      <c r="A51" s="119" t="s">
        <v>173</v>
      </c>
      <c r="B51" s="100"/>
      <c r="C51" s="68">
        <f t="shared" ref="C51:W51" si="2">VLOOKUP(MATCH(C49,$B7:$B48),ALL,2)</f>
        <v>1E-4</v>
      </c>
      <c r="D51" s="68">
        <f t="shared" si="2"/>
        <v>6.0000000000000001E-3</v>
      </c>
      <c r="E51" s="68">
        <f t="shared" si="2"/>
        <v>1E-4</v>
      </c>
      <c r="F51" s="69">
        <f t="shared" si="2"/>
        <v>1E-4</v>
      </c>
      <c r="G51" s="69">
        <f t="shared" si="2"/>
        <v>6.0000000000000001E-3</v>
      </c>
      <c r="H51" s="69">
        <f t="shared" si="2"/>
        <v>1E-4</v>
      </c>
      <c r="I51" s="68">
        <f t="shared" si="2"/>
        <v>1E-4</v>
      </c>
      <c r="J51" s="68">
        <f t="shared" si="2"/>
        <v>6.0000000000000001E-3</v>
      </c>
      <c r="K51" s="68">
        <f t="shared" si="2"/>
        <v>1E-4</v>
      </c>
      <c r="L51" s="69">
        <f t="shared" si="2"/>
        <v>1E-4</v>
      </c>
      <c r="M51" s="69">
        <f t="shared" si="2"/>
        <v>6.0000000000000001E-3</v>
      </c>
      <c r="N51" s="69">
        <f t="shared" si="2"/>
        <v>1E-4</v>
      </c>
      <c r="O51" s="68">
        <f t="shared" si="2"/>
        <v>1E-4</v>
      </c>
      <c r="P51" s="68">
        <f t="shared" si="2"/>
        <v>6.0000000000000001E-3</v>
      </c>
      <c r="Q51" s="68">
        <f t="shared" si="2"/>
        <v>1E-4</v>
      </c>
      <c r="R51" s="69">
        <f t="shared" si="2"/>
        <v>1E-4</v>
      </c>
      <c r="S51" s="69">
        <f t="shared" si="2"/>
        <v>6.0000000000000001E-3</v>
      </c>
      <c r="T51" s="69">
        <f t="shared" si="2"/>
        <v>1E-4</v>
      </c>
      <c r="U51" s="68">
        <f t="shared" ca="1" si="2"/>
        <v>1E-4</v>
      </c>
      <c r="V51" s="68">
        <f t="shared" ca="1" si="2"/>
        <v>1.4999999999999999E-2</v>
      </c>
      <c r="W51" s="68">
        <f t="shared" ca="1" si="2"/>
        <v>1E-4</v>
      </c>
    </row>
    <row r="52" spans="1:23">
      <c r="A52" s="119" t="s">
        <v>174</v>
      </c>
      <c r="B52" s="100"/>
      <c r="C52" s="56">
        <f t="shared" ref="C52:W52" si="3">VLOOKUP(C49,ALLB,(C3)+1)</f>
        <v>0</v>
      </c>
      <c r="D52" s="56">
        <f t="shared" si="3"/>
        <v>15</v>
      </c>
      <c r="E52" s="56">
        <f t="shared" si="3"/>
        <v>0</v>
      </c>
      <c r="F52" s="70">
        <f t="shared" si="3"/>
        <v>0</v>
      </c>
      <c r="G52" s="70">
        <f t="shared" si="3"/>
        <v>0.2</v>
      </c>
      <c r="H52" s="70">
        <f t="shared" si="3"/>
        <v>0</v>
      </c>
      <c r="I52" s="56">
        <f t="shared" si="3"/>
        <v>0</v>
      </c>
      <c r="J52" s="56">
        <f t="shared" si="3"/>
        <v>10.4</v>
      </c>
      <c r="K52" s="56">
        <f t="shared" si="3"/>
        <v>0</v>
      </c>
      <c r="L52" s="70">
        <f t="shared" si="3"/>
        <v>0</v>
      </c>
      <c r="M52" s="70">
        <f t="shared" si="3"/>
        <v>4.4000000000000004</v>
      </c>
      <c r="N52" s="70">
        <f t="shared" si="3"/>
        <v>0</v>
      </c>
      <c r="O52" s="56">
        <f t="shared" si="3"/>
        <v>0</v>
      </c>
      <c r="P52" s="56">
        <f t="shared" si="3"/>
        <v>6.6</v>
      </c>
      <c r="Q52" s="56">
        <f t="shared" si="3"/>
        <v>0</v>
      </c>
      <c r="R52" s="70">
        <f t="shared" si="3"/>
        <v>0</v>
      </c>
      <c r="S52" s="70">
        <f t="shared" si="3"/>
        <v>12.4</v>
      </c>
      <c r="T52" s="70">
        <f t="shared" si="3"/>
        <v>0</v>
      </c>
      <c r="U52" s="56">
        <f t="shared" ca="1" si="3"/>
        <v>0</v>
      </c>
      <c r="V52" s="56">
        <f t="shared" ca="1" si="3"/>
        <v>9</v>
      </c>
      <c r="W52" s="56">
        <f t="shared" ca="1" si="3"/>
        <v>0</v>
      </c>
    </row>
    <row r="53" spans="1:23">
      <c r="A53" s="119" t="s">
        <v>175</v>
      </c>
      <c r="B53" s="100"/>
      <c r="C53" s="56">
        <f t="shared" ref="C53:W53" si="4">VLOOKUP(MATCH(C49,$B7:$B43),ALL,(C3+1)+1)</f>
        <v>0.4</v>
      </c>
      <c r="D53" s="56">
        <f t="shared" si="4"/>
        <v>16.5</v>
      </c>
      <c r="E53" s="56">
        <f t="shared" si="4"/>
        <v>1.28</v>
      </c>
      <c r="F53" s="70">
        <f t="shared" si="4"/>
        <v>0</v>
      </c>
      <c r="G53" s="70">
        <f t="shared" si="4"/>
        <v>0.6</v>
      </c>
      <c r="H53" s="70">
        <f t="shared" si="4"/>
        <v>0.02</v>
      </c>
      <c r="I53" s="56">
        <f t="shared" si="4"/>
        <v>0.06</v>
      </c>
      <c r="J53" s="56">
        <f t="shared" si="4"/>
        <v>11.4</v>
      </c>
      <c r="K53" s="56">
        <f t="shared" si="4"/>
        <v>1</v>
      </c>
      <c r="L53" s="70">
        <f t="shared" si="4"/>
        <v>0</v>
      </c>
      <c r="M53" s="70">
        <f t="shared" si="4"/>
        <v>5.4</v>
      </c>
      <c r="N53" s="70">
        <f t="shared" si="4"/>
        <v>0.33999999999999997</v>
      </c>
      <c r="O53" s="56">
        <f t="shared" si="4"/>
        <v>0</v>
      </c>
      <c r="P53" s="56">
        <f t="shared" si="4"/>
        <v>7.3</v>
      </c>
      <c r="Q53" s="56">
        <f t="shared" si="4"/>
        <v>0.6</v>
      </c>
      <c r="R53" s="70">
        <f t="shared" si="4"/>
        <v>0.1</v>
      </c>
      <c r="S53" s="70">
        <f t="shared" si="4"/>
        <v>13.7</v>
      </c>
      <c r="T53" s="70">
        <f t="shared" si="4"/>
        <v>0.64</v>
      </c>
      <c r="U53" s="56">
        <f t="shared" ca="1" si="4"/>
        <v>0</v>
      </c>
      <c r="V53" s="56">
        <f t="shared" ca="1" si="4"/>
        <v>9.6</v>
      </c>
      <c r="W53" s="56">
        <f t="shared" ca="1" si="4"/>
        <v>0.7</v>
      </c>
    </row>
    <row r="54" spans="1:23">
      <c r="A54" s="101" t="s">
        <v>142</v>
      </c>
      <c r="C54" s="71">
        <f t="shared" ref="C54:W54" si="5">(C53-C52)/(C51-C50)</f>
        <v>4000</v>
      </c>
      <c r="D54" s="71">
        <f t="shared" si="5"/>
        <v>1500</v>
      </c>
      <c r="E54" s="71">
        <f t="shared" si="5"/>
        <v>12800</v>
      </c>
      <c r="F54" s="72">
        <f t="shared" si="5"/>
        <v>0</v>
      </c>
      <c r="G54" s="72">
        <f t="shared" si="5"/>
        <v>399.99999999999994</v>
      </c>
      <c r="H54" s="72">
        <f t="shared" si="5"/>
        <v>200</v>
      </c>
      <c r="I54" s="71">
        <f t="shared" si="5"/>
        <v>600</v>
      </c>
      <c r="J54" s="71">
        <f t="shared" si="5"/>
        <v>1000</v>
      </c>
      <c r="K54" s="71">
        <f t="shared" si="5"/>
        <v>10000</v>
      </c>
      <c r="L54" s="72">
        <f t="shared" si="5"/>
        <v>0</v>
      </c>
      <c r="M54" s="72">
        <f t="shared" si="5"/>
        <v>1000</v>
      </c>
      <c r="N54" s="72">
        <f t="shared" si="5"/>
        <v>3399.9999999999995</v>
      </c>
      <c r="O54" s="71">
        <f t="shared" si="5"/>
        <v>0</v>
      </c>
      <c r="P54" s="71">
        <f t="shared" si="5"/>
        <v>700.00000000000011</v>
      </c>
      <c r="Q54" s="71">
        <f t="shared" si="5"/>
        <v>5999.9999999999991</v>
      </c>
      <c r="R54" s="72">
        <f t="shared" si="5"/>
        <v>1000</v>
      </c>
      <c r="S54" s="72">
        <f t="shared" si="5"/>
        <v>1299.9999999999989</v>
      </c>
      <c r="T54" s="72">
        <f t="shared" si="5"/>
        <v>6400</v>
      </c>
      <c r="U54" s="71">
        <f t="shared" ca="1" si="5"/>
        <v>0</v>
      </c>
      <c r="V54" s="71">
        <f t="shared" ca="1" si="5"/>
        <v>119.99999999999994</v>
      </c>
      <c r="W54" s="71">
        <f t="shared" ca="1" si="5"/>
        <v>6999.9999999999991</v>
      </c>
    </row>
    <row r="55" spans="1:23">
      <c r="A55" s="101" t="s">
        <v>143</v>
      </c>
      <c r="C55" s="73" t="str">
        <f t="shared" ref="C55:W55" si="6">IF(C49&gt;0,IF(C49=1,C48,ROUND((C54*(C49-C50))+C52,2)),"")</f>
        <v/>
      </c>
      <c r="D55" s="73">
        <f t="shared" si="6"/>
        <v>15</v>
      </c>
      <c r="E55" s="73" t="str">
        <f t="shared" si="6"/>
        <v/>
      </c>
      <c r="F55" s="73" t="str">
        <f t="shared" si="6"/>
        <v/>
      </c>
      <c r="G55" s="73">
        <f t="shared" si="6"/>
        <v>0.2</v>
      </c>
      <c r="H55" s="73" t="str">
        <f t="shared" si="6"/>
        <v/>
      </c>
      <c r="I55" s="73" t="str">
        <f t="shared" si="6"/>
        <v/>
      </c>
      <c r="J55" s="73">
        <f t="shared" si="6"/>
        <v>10.4</v>
      </c>
      <c r="K55" s="73" t="str">
        <f t="shared" si="6"/>
        <v/>
      </c>
      <c r="L55" s="73" t="str">
        <f t="shared" si="6"/>
        <v/>
      </c>
      <c r="M55" s="73">
        <f t="shared" si="6"/>
        <v>4.4000000000000004</v>
      </c>
      <c r="N55" s="73" t="str">
        <f t="shared" si="6"/>
        <v/>
      </c>
      <c r="O55" s="73" t="str">
        <f t="shared" si="6"/>
        <v/>
      </c>
      <c r="P55" s="73">
        <f t="shared" si="6"/>
        <v>6.6</v>
      </c>
      <c r="Q55" s="73" t="str">
        <f t="shared" si="6"/>
        <v/>
      </c>
      <c r="R55" s="73" t="str">
        <f t="shared" si="6"/>
        <v/>
      </c>
      <c r="S55" s="73">
        <f t="shared" si="6"/>
        <v>12.4</v>
      </c>
      <c r="T55" s="73" t="str">
        <f t="shared" si="6"/>
        <v/>
      </c>
      <c r="U55" s="73" t="str">
        <f t="shared" ca="1" si="6"/>
        <v/>
      </c>
      <c r="V55" s="73">
        <f t="shared" ca="1" si="6"/>
        <v>9</v>
      </c>
      <c r="W55" s="73" t="str">
        <f t="shared" ca="1" si="6"/>
        <v/>
      </c>
    </row>
    <row r="56" spans="1:23">
      <c r="A56" s="101" t="s">
        <v>144</v>
      </c>
      <c r="C56" s="74" t="str">
        <f t="shared" ref="C56:W56" si="7">IF(C49&gt;0,IF(C55&gt;5,1,""),"")</f>
        <v/>
      </c>
      <c r="D56" s="74">
        <f t="shared" si="7"/>
        <v>1</v>
      </c>
      <c r="E56" s="74" t="str">
        <f t="shared" si="7"/>
        <v/>
      </c>
      <c r="F56" s="74" t="str">
        <f t="shared" si="7"/>
        <v/>
      </c>
      <c r="G56" s="74" t="str">
        <f t="shared" si="7"/>
        <v/>
      </c>
      <c r="H56" s="74" t="str">
        <f t="shared" si="7"/>
        <v/>
      </c>
      <c r="I56" s="74" t="str">
        <f t="shared" si="7"/>
        <v/>
      </c>
      <c r="J56" s="74">
        <f t="shared" si="7"/>
        <v>1</v>
      </c>
      <c r="K56" s="74" t="str">
        <f t="shared" si="7"/>
        <v/>
      </c>
      <c r="L56" s="74" t="str">
        <f t="shared" si="7"/>
        <v/>
      </c>
      <c r="M56" s="74" t="str">
        <f t="shared" si="7"/>
        <v/>
      </c>
      <c r="N56" s="74" t="str">
        <f t="shared" si="7"/>
        <v/>
      </c>
      <c r="O56" s="74" t="str">
        <f t="shared" si="7"/>
        <v/>
      </c>
      <c r="P56" s="74">
        <f t="shared" si="7"/>
        <v>1</v>
      </c>
      <c r="Q56" s="74" t="str">
        <f t="shared" si="7"/>
        <v/>
      </c>
      <c r="R56" s="74" t="str">
        <f t="shared" si="7"/>
        <v/>
      </c>
      <c r="S56" s="74">
        <f t="shared" si="7"/>
        <v>1</v>
      </c>
      <c r="T56" s="74" t="str">
        <f t="shared" si="7"/>
        <v/>
      </c>
      <c r="U56" s="74" t="str">
        <f t="shared" ca="1" si="7"/>
        <v/>
      </c>
      <c r="V56" s="74">
        <f t="shared" ca="1" si="7"/>
        <v>1</v>
      </c>
      <c r="W56" s="74" t="str">
        <f t="shared" ca="1" si="7"/>
        <v/>
      </c>
    </row>
    <row r="59" spans="1:23">
      <c r="L59" s="59"/>
    </row>
    <row r="60" spans="1:23">
      <c r="U60" s="75"/>
    </row>
    <row r="82" spans="1:23">
      <c r="C82" s="76">
        <f>IF(MOD(C8183,1)=0,C8183,"")</f>
        <v>0</v>
      </c>
    </row>
    <row r="84" spans="1:23">
      <c r="C84" s="77">
        <v>1</v>
      </c>
      <c r="D84" s="77">
        <v>2</v>
      </c>
      <c r="E84" s="77">
        <v>3</v>
      </c>
      <c r="F84" s="78">
        <v>4</v>
      </c>
      <c r="G84" s="78">
        <v>5</v>
      </c>
      <c r="H84" s="78">
        <v>6</v>
      </c>
      <c r="I84" s="77">
        <v>7</v>
      </c>
      <c r="J84" s="77">
        <v>8</v>
      </c>
      <c r="K84" s="77">
        <v>9</v>
      </c>
      <c r="L84" s="78">
        <v>10</v>
      </c>
      <c r="M84" s="78">
        <v>11</v>
      </c>
      <c r="N84" s="78">
        <v>12</v>
      </c>
      <c r="O84" s="77">
        <v>13</v>
      </c>
      <c r="P84" s="77">
        <v>14</v>
      </c>
      <c r="Q84" s="77">
        <v>15</v>
      </c>
      <c r="R84" s="78">
        <v>16</v>
      </c>
      <c r="S84" s="78">
        <v>17</v>
      </c>
      <c r="T84" s="78">
        <v>18</v>
      </c>
      <c r="U84" s="77">
        <v>19</v>
      </c>
      <c r="V84" s="77">
        <v>20</v>
      </c>
      <c r="W84" s="77">
        <v>21</v>
      </c>
    </row>
    <row r="85" spans="1:23">
      <c r="C85" s="49"/>
      <c r="D85" s="50" t="s">
        <v>5</v>
      </c>
      <c r="E85" s="49"/>
      <c r="F85" s="29"/>
      <c r="G85" s="51" t="s">
        <v>6</v>
      </c>
      <c r="H85" s="29"/>
      <c r="I85" s="49"/>
      <c r="J85" s="50" t="s">
        <v>7</v>
      </c>
      <c r="K85" s="49"/>
      <c r="L85" s="29"/>
      <c r="M85" s="51" t="s">
        <v>8</v>
      </c>
      <c r="N85" s="29"/>
      <c r="O85" s="49"/>
      <c r="P85" s="50" t="s">
        <v>9</v>
      </c>
      <c r="Q85" s="49"/>
      <c r="R85" s="29"/>
      <c r="S85" s="51" t="s">
        <v>10</v>
      </c>
      <c r="T85" s="29"/>
      <c r="U85" s="49"/>
      <c r="V85" s="50" t="s">
        <v>11</v>
      </c>
      <c r="W85" s="49"/>
    </row>
    <row r="86" spans="1:23">
      <c r="C86" s="52" t="s">
        <v>42</v>
      </c>
      <c r="D86" s="52" t="s">
        <v>43</v>
      </c>
      <c r="E86" s="52" t="s">
        <v>44</v>
      </c>
      <c r="F86" s="53" t="s">
        <v>42</v>
      </c>
      <c r="G86" s="53" t="s">
        <v>43</v>
      </c>
      <c r="H86" s="53" t="s">
        <v>44</v>
      </c>
      <c r="I86" s="52" t="s">
        <v>42</v>
      </c>
      <c r="J86" s="52" t="s">
        <v>43</v>
      </c>
      <c r="K86" s="52" t="s">
        <v>44</v>
      </c>
      <c r="L86" s="53" t="s">
        <v>42</v>
      </c>
      <c r="M86" s="53" t="s">
        <v>43</v>
      </c>
      <c r="N86" s="53" t="s">
        <v>44</v>
      </c>
      <c r="O86" s="52" t="s">
        <v>42</v>
      </c>
      <c r="P86" s="52" t="s">
        <v>43</v>
      </c>
      <c r="Q86" s="52" t="s">
        <v>44</v>
      </c>
      <c r="R86" s="53" t="s">
        <v>42</v>
      </c>
      <c r="S86" s="53" t="s">
        <v>43</v>
      </c>
      <c r="T86" s="53" t="s">
        <v>44</v>
      </c>
      <c r="U86" s="52" t="s">
        <v>42</v>
      </c>
      <c r="V86" s="52" t="s">
        <v>43</v>
      </c>
      <c r="W86" s="52" t="s">
        <v>44</v>
      </c>
    </row>
    <row r="87" spans="1:23">
      <c r="A87" s="54">
        <v>0</v>
      </c>
      <c r="B87" s="55">
        <v>1E-3</v>
      </c>
      <c r="C87" s="76">
        <v>4</v>
      </c>
      <c r="D87" s="76" t="s">
        <v>45</v>
      </c>
      <c r="E87" s="76" t="s">
        <v>45</v>
      </c>
      <c r="F87" s="76"/>
      <c r="G87" s="76"/>
      <c r="H87" s="76" t="s">
        <v>45</v>
      </c>
      <c r="I87" s="76" t="s">
        <v>45</v>
      </c>
      <c r="J87" s="76">
        <v>5</v>
      </c>
      <c r="K87" s="76">
        <v>10</v>
      </c>
      <c r="L87" s="76"/>
      <c r="M87" s="76"/>
      <c r="N87" s="76"/>
      <c r="O87" s="76"/>
      <c r="P87" s="76">
        <v>3</v>
      </c>
      <c r="Q87" s="76">
        <v>6</v>
      </c>
      <c r="R87" s="76">
        <v>1</v>
      </c>
      <c r="S87" s="76">
        <v>4</v>
      </c>
      <c r="T87" s="76" t="s">
        <v>45</v>
      </c>
      <c r="U87" s="76"/>
      <c r="V87" s="76">
        <v>4</v>
      </c>
      <c r="W87" s="76">
        <v>7</v>
      </c>
    </row>
    <row r="88" spans="1:23">
      <c r="A88" s="57">
        <v>1</v>
      </c>
      <c r="B88" s="58">
        <v>1.5E-3</v>
      </c>
      <c r="C88" s="76">
        <v>4</v>
      </c>
      <c r="D88" s="76" t="s">
        <v>45</v>
      </c>
      <c r="E88" s="76" t="s">
        <v>45</v>
      </c>
      <c r="F88" s="76"/>
      <c r="G88" s="76"/>
      <c r="H88" s="76" t="s">
        <v>45</v>
      </c>
      <c r="I88" s="76" t="s">
        <v>45</v>
      </c>
      <c r="J88" s="76" t="s">
        <v>45</v>
      </c>
      <c r="K88" s="76" t="s">
        <v>45</v>
      </c>
      <c r="L88" s="76"/>
      <c r="M88" s="76"/>
      <c r="N88" s="76">
        <v>5</v>
      </c>
      <c r="O88" s="76" t="s">
        <v>45</v>
      </c>
      <c r="P88" s="76" t="s">
        <v>45</v>
      </c>
      <c r="Q88" s="76" t="s">
        <v>45</v>
      </c>
      <c r="R88" s="76" t="s">
        <v>45</v>
      </c>
      <c r="S88" s="76" t="s">
        <v>45</v>
      </c>
      <c r="T88" s="76">
        <v>10</v>
      </c>
      <c r="U88" s="76" t="s">
        <v>45</v>
      </c>
      <c r="V88" s="76">
        <v>5</v>
      </c>
      <c r="W88" s="76">
        <v>8</v>
      </c>
    </row>
    <row r="89" spans="1:23">
      <c r="A89" s="57">
        <v>2</v>
      </c>
      <c r="B89" s="58">
        <v>2E-3</v>
      </c>
      <c r="C89" s="76" t="s">
        <v>45</v>
      </c>
      <c r="D89" s="76" t="s">
        <v>45</v>
      </c>
      <c r="E89" s="76">
        <v>15</v>
      </c>
      <c r="F89" s="76"/>
      <c r="G89" s="76"/>
      <c r="H89" s="76" t="s">
        <v>45</v>
      </c>
      <c r="I89" s="76" t="s">
        <v>45</v>
      </c>
      <c r="J89" s="76" t="s">
        <v>45</v>
      </c>
      <c r="K89" s="76" t="s">
        <v>45</v>
      </c>
      <c r="L89" s="76"/>
      <c r="M89" s="76" t="s">
        <v>45</v>
      </c>
      <c r="N89" s="76" t="s">
        <v>45</v>
      </c>
      <c r="O89" s="76" t="s">
        <v>45</v>
      </c>
      <c r="P89" s="76">
        <v>4</v>
      </c>
      <c r="Q89" s="76" t="s">
        <v>45</v>
      </c>
      <c r="R89" s="76" t="s">
        <v>45</v>
      </c>
      <c r="S89" s="76" t="s">
        <v>45</v>
      </c>
      <c r="T89" s="76" t="s">
        <v>45</v>
      </c>
      <c r="U89" s="76" t="s">
        <v>45</v>
      </c>
      <c r="V89" s="76" t="s">
        <v>45</v>
      </c>
      <c r="W89" s="76">
        <v>9</v>
      </c>
    </row>
    <row r="90" spans="1:23">
      <c r="A90" s="57">
        <v>3</v>
      </c>
      <c r="B90" s="58">
        <v>2.5000000000000001E-3</v>
      </c>
      <c r="C90" s="76" t="s">
        <v>45</v>
      </c>
      <c r="D90" s="76" t="s">
        <v>45</v>
      </c>
      <c r="E90" s="76">
        <v>16</v>
      </c>
      <c r="F90" s="76"/>
      <c r="G90" s="76"/>
      <c r="H90" s="76" t="s">
        <v>45</v>
      </c>
      <c r="I90" s="76" t="s">
        <v>45</v>
      </c>
      <c r="J90" s="76" t="s">
        <v>45</v>
      </c>
      <c r="K90" s="76">
        <v>20</v>
      </c>
      <c r="L90" s="76"/>
      <c r="M90" s="76" t="s">
        <v>45</v>
      </c>
      <c r="N90" s="76">
        <v>8</v>
      </c>
      <c r="O90" s="76" t="s">
        <v>45</v>
      </c>
      <c r="P90" s="76" t="s">
        <v>45</v>
      </c>
      <c r="Q90" s="76">
        <v>10</v>
      </c>
      <c r="R90" s="76">
        <v>2</v>
      </c>
      <c r="S90" s="76">
        <v>8</v>
      </c>
      <c r="T90" s="76" t="s">
        <v>45</v>
      </c>
      <c r="U90" s="76" t="s">
        <v>45</v>
      </c>
      <c r="V90" s="76">
        <v>6</v>
      </c>
      <c r="W90" s="76">
        <v>10</v>
      </c>
    </row>
    <row r="91" spans="1:23">
      <c r="A91" s="57">
        <v>4</v>
      </c>
      <c r="B91" s="58">
        <v>3.0000000000000001E-3</v>
      </c>
      <c r="C91" s="76">
        <v>5</v>
      </c>
      <c r="D91" s="76" t="s">
        <v>45</v>
      </c>
      <c r="E91" s="76" t="s">
        <v>45</v>
      </c>
      <c r="F91" s="76"/>
      <c r="G91" s="76"/>
      <c r="H91" s="76" t="s">
        <v>45</v>
      </c>
      <c r="I91" s="76" t="s">
        <v>45</v>
      </c>
      <c r="J91" s="76">
        <v>8</v>
      </c>
      <c r="K91" s="76">
        <v>22</v>
      </c>
      <c r="L91" s="76"/>
      <c r="M91" s="76">
        <v>2</v>
      </c>
      <c r="N91" s="76">
        <v>9</v>
      </c>
      <c r="O91" s="76" t="s">
        <v>45</v>
      </c>
      <c r="P91" s="76">
        <v>5</v>
      </c>
      <c r="Q91" s="76" t="s">
        <v>45</v>
      </c>
      <c r="R91" s="76" t="s">
        <v>45</v>
      </c>
      <c r="S91" s="76" t="s">
        <v>45</v>
      </c>
      <c r="T91" s="76">
        <v>16</v>
      </c>
      <c r="U91" s="76" t="s">
        <v>45</v>
      </c>
      <c r="V91" s="76" t="s">
        <v>45</v>
      </c>
      <c r="W91" s="76" t="s">
        <v>45</v>
      </c>
    </row>
    <row r="92" spans="1:23">
      <c r="A92" s="57">
        <v>5</v>
      </c>
      <c r="B92" s="58">
        <v>3.5000000000000001E-3</v>
      </c>
      <c r="C92" s="76" t="s">
        <v>45</v>
      </c>
      <c r="D92" s="76" t="s">
        <v>45</v>
      </c>
      <c r="E92" s="76" t="s">
        <v>45</v>
      </c>
      <c r="F92" s="76"/>
      <c r="G92" s="76"/>
      <c r="H92" s="76" t="s">
        <v>45</v>
      </c>
      <c r="I92" s="76" t="s">
        <v>45</v>
      </c>
      <c r="J92" s="76" t="s">
        <v>45</v>
      </c>
      <c r="K92" s="76" t="s">
        <v>45</v>
      </c>
      <c r="L92" s="76"/>
      <c r="M92" s="76" t="s">
        <v>45</v>
      </c>
      <c r="N92" s="76" t="s">
        <v>45</v>
      </c>
      <c r="O92" s="76" t="s">
        <v>45</v>
      </c>
      <c r="P92" s="76" t="s">
        <v>45</v>
      </c>
      <c r="Q92" s="76" t="s">
        <v>45</v>
      </c>
      <c r="R92" s="76" t="s">
        <v>45</v>
      </c>
      <c r="S92" s="76" t="s">
        <v>45</v>
      </c>
      <c r="T92" s="76" t="s">
        <v>45</v>
      </c>
      <c r="U92" s="76" t="s">
        <v>45</v>
      </c>
      <c r="V92" s="76" t="s">
        <v>45</v>
      </c>
      <c r="W92" s="76">
        <v>11</v>
      </c>
    </row>
    <row r="93" spans="1:23">
      <c r="A93" s="57">
        <v>6</v>
      </c>
      <c r="B93" s="58">
        <v>4.0000000000000001E-3</v>
      </c>
      <c r="C93" s="76">
        <v>6</v>
      </c>
      <c r="D93" s="76" t="s">
        <v>45</v>
      </c>
      <c r="E93" s="76" t="s">
        <v>45</v>
      </c>
      <c r="F93" s="76"/>
      <c r="G93" s="76"/>
      <c r="H93" s="76" t="s">
        <v>45</v>
      </c>
      <c r="I93" s="76" t="s">
        <v>45</v>
      </c>
      <c r="J93" s="76" t="s">
        <v>45</v>
      </c>
      <c r="K93" s="76">
        <v>25</v>
      </c>
      <c r="L93" s="76"/>
      <c r="M93" s="76" t="s">
        <v>45</v>
      </c>
      <c r="N93" s="76" t="s">
        <v>45</v>
      </c>
      <c r="O93" s="76">
        <v>1</v>
      </c>
      <c r="P93" s="76">
        <v>6</v>
      </c>
      <c r="Q93" s="76" t="s">
        <v>45</v>
      </c>
      <c r="R93" s="76" t="s">
        <v>45</v>
      </c>
      <c r="S93" s="76">
        <v>11</v>
      </c>
      <c r="T93" s="76">
        <v>19</v>
      </c>
      <c r="U93" s="76">
        <v>1</v>
      </c>
      <c r="V93" s="76">
        <v>7</v>
      </c>
      <c r="W93" s="76" t="s">
        <v>45</v>
      </c>
    </row>
    <row r="94" spans="1:23">
      <c r="A94" s="57">
        <v>7</v>
      </c>
      <c r="B94" s="58">
        <v>4.4999999999999997E-3</v>
      </c>
      <c r="C94" s="76" t="s">
        <v>45</v>
      </c>
      <c r="D94" s="76" t="s">
        <v>45</v>
      </c>
      <c r="E94" s="76" t="s">
        <v>45</v>
      </c>
      <c r="F94" s="76"/>
      <c r="G94" s="76" t="s">
        <v>45</v>
      </c>
      <c r="H94" s="76" t="s">
        <v>45</v>
      </c>
      <c r="I94" s="76" t="s">
        <v>45</v>
      </c>
      <c r="J94" s="76" t="s">
        <v>45</v>
      </c>
      <c r="K94" s="76" t="s">
        <v>45</v>
      </c>
      <c r="L94" s="76" t="s">
        <v>45</v>
      </c>
      <c r="M94" s="76" t="s">
        <v>45</v>
      </c>
      <c r="N94" s="76" t="s">
        <v>45</v>
      </c>
      <c r="O94" s="76" t="s">
        <v>45</v>
      </c>
      <c r="P94" s="76" t="s">
        <v>45</v>
      </c>
      <c r="Q94" s="76" t="s">
        <v>45</v>
      </c>
      <c r="R94" s="76" t="s">
        <v>45</v>
      </c>
      <c r="S94" s="76" t="s">
        <v>45</v>
      </c>
      <c r="T94" s="76">
        <v>20</v>
      </c>
      <c r="U94" s="76" t="s">
        <v>45</v>
      </c>
      <c r="V94" s="76" t="s">
        <v>45</v>
      </c>
      <c r="W94" s="76">
        <v>12</v>
      </c>
    </row>
    <row r="95" spans="1:23">
      <c r="A95" s="54">
        <v>8</v>
      </c>
      <c r="B95" s="55">
        <v>5.0000000000000001E-3</v>
      </c>
      <c r="C95" s="76">
        <v>7</v>
      </c>
      <c r="D95" s="76">
        <v>15</v>
      </c>
      <c r="E95" s="76" t="s">
        <v>45</v>
      </c>
      <c r="F95" s="76"/>
      <c r="G95" s="76" t="s">
        <v>45</v>
      </c>
      <c r="H95" s="76" t="s">
        <v>45</v>
      </c>
      <c r="I95" s="76">
        <v>1</v>
      </c>
      <c r="J95" s="76" t="s">
        <v>45</v>
      </c>
      <c r="K95" s="76" t="s">
        <v>45</v>
      </c>
      <c r="L95" s="76" t="s">
        <v>45</v>
      </c>
      <c r="M95" s="76" t="s">
        <v>45</v>
      </c>
      <c r="N95" s="76">
        <v>12</v>
      </c>
      <c r="O95" s="76" t="s">
        <v>45</v>
      </c>
      <c r="P95" s="76" t="s">
        <v>45</v>
      </c>
      <c r="Q95" s="76">
        <v>14</v>
      </c>
      <c r="R95" s="76">
        <v>4</v>
      </c>
      <c r="S95" s="76" t="s">
        <v>45</v>
      </c>
      <c r="T95" s="76">
        <v>21</v>
      </c>
      <c r="U95" s="76" t="s">
        <v>45</v>
      </c>
      <c r="V95" s="76" t="s">
        <v>45</v>
      </c>
      <c r="W95" s="76" t="s">
        <v>45</v>
      </c>
    </row>
    <row r="96" spans="1:23">
      <c r="A96" s="57">
        <v>9</v>
      </c>
      <c r="B96" s="60">
        <v>6.0000000000000001E-3</v>
      </c>
      <c r="C96" s="76">
        <v>8</v>
      </c>
      <c r="D96" s="76" t="s">
        <v>45</v>
      </c>
      <c r="E96" s="76" t="s">
        <v>45</v>
      </c>
      <c r="F96" s="76"/>
      <c r="G96" s="76" t="s">
        <v>45</v>
      </c>
      <c r="H96" s="76" t="s">
        <v>45</v>
      </c>
      <c r="I96" s="76" t="s">
        <v>45</v>
      </c>
      <c r="J96" s="76" t="s">
        <v>45</v>
      </c>
      <c r="K96" s="76" t="s">
        <v>45</v>
      </c>
      <c r="L96" s="76" t="s">
        <v>45</v>
      </c>
      <c r="M96" s="76" t="s">
        <v>45</v>
      </c>
      <c r="N96" s="76" t="s">
        <v>45</v>
      </c>
      <c r="O96" s="76" t="s">
        <v>45</v>
      </c>
      <c r="P96" s="76" t="s">
        <v>45</v>
      </c>
      <c r="Q96" s="76" t="s">
        <v>45</v>
      </c>
      <c r="R96" s="76" t="s">
        <v>45</v>
      </c>
      <c r="S96" s="76" t="s">
        <v>45</v>
      </c>
      <c r="T96" s="76" t="s">
        <v>45</v>
      </c>
      <c r="U96" s="76" t="s">
        <v>45</v>
      </c>
      <c r="V96" s="76" t="s">
        <v>45</v>
      </c>
      <c r="W96" s="76" t="s">
        <v>45</v>
      </c>
    </row>
    <row r="97" spans="1:23">
      <c r="A97" s="57">
        <v>10</v>
      </c>
      <c r="B97" s="60">
        <v>7.0000000000000001E-3</v>
      </c>
      <c r="C97" s="76">
        <v>9</v>
      </c>
      <c r="D97" s="76">
        <v>18</v>
      </c>
      <c r="E97" s="76">
        <v>25</v>
      </c>
      <c r="F97" s="76"/>
      <c r="G97" s="76">
        <v>1</v>
      </c>
      <c r="H97" s="76" t="s">
        <v>45</v>
      </c>
      <c r="I97" s="76" t="s">
        <v>45</v>
      </c>
      <c r="J97" s="76" t="s">
        <v>45</v>
      </c>
      <c r="K97" s="76" t="s">
        <v>45</v>
      </c>
      <c r="L97" s="76">
        <v>1</v>
      </c>
      <c r="M97" s="76" t="s">
        <v>45</v>
      </c>
      <c r="N97" s="76" t="s">
        <v>45</v>
      </c>
      <c r="O97" s="76" t="s">
        <v>45</v>
      </c>
      <c r="P97" s="76">
        <v>8</v>
      </c>
      <c r="Q97" s="76" t="s">
        <v>45</v>
      </c>
      <c r="R97" s="76" t="s">
        <v>45</v>
      </c>
      <c r="S97" s="76">
        <v>15</v>
      </c>
      <c r="T97" s="76">
        <v>24</v>
      </c>
      <c r="U97" s="76" t="s">
        <v>45</v>
      </c>
      <c r="V97" s="76">
        <v>8</v>
      </c>
      <c r="W97" s="76">
        <v>14</v>
      </c>
    </row>
    <row r="98" spans="1:23">
      <c r="A98" s="57">
        <v>11</v>
      </c>
      <c r="B98" s="60">
        <v>8.0000000000000002E-3</v>
      </c>
      <c r="C98" s="76" t="s">
        <v>45</v>
      </c>
      <c r="D98" s="76" t="s">
        <v>45</v>
      </c>
      <c r="E98" s="76" t="s">
        <v>45</v>
      </c>
      <c r="F98" s="76" t="s">
        <v>45</v>
      </c>
      <c r="G98" s="76" t="s">
        <v>45</v>
      </c>
      <c r="H98" s="76" t="s">
        <v>45</v>
      </c>
      <c r="I98" s="76" t="s">
        <v>45</v>
      </c>
      <c r="J98" s="76" t="s">
        <v>45</v>
      </c>
      <c r="K98" s="76" t="s">
        <v>45</v>
      </c>
      <c r="L98" s="76" t="s">
        <v>45</v>
      </c>
      <c r="M98" s="76" t="s">
        <v>45</v>
      </c>
      <c r="N98" s="76" t="s">
        <v>45</v>
      </c>
      <c r="O98" s="76" t="s">
        <v>45</v>
      </c>
      <c r="P98" s="76" t="s">
        <v>45</v>
      </c>
      <c r="Q98" s="76" t="s">
        <v>45</v>
      </c>
      <c r="R98" s="76" t="s">
        <v>45</v>
      </c>
      <c r="S98" s="76">
        <v>16</v>
      </c>
      <c r="T98" s="76">
        <v>25</v>
      </c>
      <c r="U98" s="76" t="s">
        <v>45</v>
      </c>
      <c r="V98" s="76" t="s">
        <v>45</v>
      </c>
      <c r="W98" s="76" t="s">
        <v>45</v>
      </c>
    </row>
    <row r="99" spans="1:23">
      <c r="A99" s="57">
        <v>12</v>
      </c>
      <c r="B99" s="60">
        <v>8.9999999999999993E-3</v>
      </c>
      <c r="C99" s="76" t="s">
        <v>45</v>
      </c>
      <c r="D99" s="76" t="s">
        <v>45</v>
      </c>
      <c r="E99" s="76" t="s">
        <v>45</v>
      </c>
      <c r="F99" s="76" t="s">
        <v>45</v>
      </c>
      <c r="G99" s="76" t="s">
        <v>45</v>
      </c>
      <c r="H99" s="76" t="s">
        <v>45</v>
      </c>
      <c r="I99" s="76" t="s">
        <v>45</v>
      </c>
      <c r="J99" s="76" t="s">
        <v>45</v>
      </c>
      <c r="K99" s="76" t="s">
        <v>45</v>
      </c>
      <c r="L99" s="76" t="s">
        <v>45</v>
      </c>
      <c r="M99" s="76" t="s">
        <v>45</v>
      </c>
      <c r="N99" s="76" t="s">
        <v>45</v>
      </c>
      <c r="O99" s="76" t="s">
        <v>45</v>
      </c>
      <c r="P99" s="76" t="s">
        <v>45</v>
      </c>
      <c r="Q99" s="76" t="s">
        <v>45</v>
      </c>
      <c r="R99" s="76" t="s">
        <v>45</v>
      </c>
      <c r="S99" s="76">
        <v>17</v>
      </c>
      <c r="T99" s="76">
        <v>26</v>
      </c>
      <c r="U99" s="76" t="s">
        <v>45</v>
      </c>
      <c r="V99" s="76" t="s">
        <v>45</v>
      </c>
      <c r="W99" s="76" t="s">
        <v>45</v>
      </c>
    </row>
    <row r="100" spans="1:23">
      <c r="A100" s="61">
        <v>13</v>
      </c>
      <c r="B100" s="62">
        <v>0.01</v>
      </c>
      <c r="C100" s="76">
        <v>11</v>
      </c>
      <c r="D100" s="76" t="s">
        <v>45</v>
      </c>
      <c r="E100" s="76" t="s">
        <v>45</v>
      </c>
      <c r="F100" s="76" t="s">
        <v>45</v>
      </c>
      <c r="G100" s="76">
        <v>2</v>
      </c>
      <c r="H100" s="76">
        <v>6</v>
      </c>
      <c r="I100" s="76">
        <v>2</v>
      </c>
      <c r="J100" s="76">
        <v>15</v>
      </c>
      <c r="K100" s="76">
        <v>34</v>
      </c>
      <c r="L100" s="76">
        <v>2</v>
      </c>
      <c r="M100" s="76">
        <v>9</v>
      </c>
      <c r="N100" s="76">
        <v>18</v>
      </c>
      <c r="O100" s="76">
        <v>2</v>
      </c>
      <c r="P100" s="76">
        <v>10</v>
      </c>
      <c r="Q100" s="76">
        <v>19</v>
      </c>
      <c r="R100" s="76">
        <v>8</v>
      </c>
      <c r="S100" s="76">
        <v>18</v>
      </c>
      <c r="T100" s="76">
        <v>27</v>
      </c>
      <c r="U100" s="76">
        <v>2</v>
      </c>
      <c r="V100" s="76">
        <v>9</v>
      </c>
      <c r="W100" s="76">
        <v>16</v>
      </c>
    </row>
    <row r="101" spans="1:23">
      <c r="A101" s="57">
        <v>14</v>
      </c>
      <c r="B101" s="60">
        <v>1.4999999999999999E-2</v>
      </c>
      <c r="C101" s="76">
        <v>14</v>
      </c>
      <c r="D101" s="76" t="s">
        <v>45</v>
      </c>
      <c r="E101" s="76" t="s">
        <v>45</v>
      </c>
      <c r="F101" s="76" t="s">
        <v>45</v>
      </c>
      <c r="G101" s="76" t="s">
        <v>45</v>
      </c>
      <c r="H101" s="76" t="s">
        <v>45</v>
      </c>
      <c r="I101" s="76" t="s">
        <v>45</v>
      </c>
      <c r="J101" s="76" t="s">
        <v>45</v>
      </c>
      <c r="K101" s="76">
        <v>38</v>
      </c>
      <c r="L101" s="76" t="s">
        <v>45</v>
      </c>
      <c r="M101" s="76" t="s">
        <v>45</v>
      </c>
      <c r="N101" s="76" t="s">
        <v>45</v>
      </c>
      <c r="O101" s="76" t="s">
        <v>45</v>
      </c>
      <c r="P101" s="76">
        <v>12</v>
      </c>
      <c r="Q101" s="76" t="s">
        <v>45</v>
      </c>
      <c r="R101" s="76">
        <v>11</v>
      </c>
      <c r="S101" s="76">
        <v>22</v>
      </c>
      <c r="T101" s="76" t="s">
        <v>45</v>
      </c>
      <c r="U101" s="76">
        <v>2</v>
      </c>
      <c r="V101" s="76" t="s">
        <v>45</v>
      </c>
      <c r="W101" s="76" t="s">
        <v>45</v>
      </c>
    </row>
    <row r="102" spans="1:23">
      <c r="A102" s="61">
        <v>15</v>
      </c>
      <c r="B102" s="60">
        <v>0.02</v>
      </c>
      <c r="C102" s="76" t="s">
        <v>45</v>
      </c>
      <c r="D102" s="76">
        <v>28</v>
      </c>
      <c r="E102" s="76">
        <v>40</v>
      </c>
      <c r="F102" s="76" t="s">
        <v>45</v>
      </c>
      <c r="G102" s="76">
        <v>5</v>
      </c>
      <c r="H102" s="76" t="s">
        <v>45</v>
      </c>
      <c r="I102" s="76" t="s">
        <v>45</v>
      </c>
      <c r="J102" s="76" t="s">
        <v>45</v>
      </c>
      <c r="K102" s="76">
        <v>41</v>
      </c>
      <c r="L102" s="76" t="s">
        <v>45</v>
      </c>
      <c r="M102" s="76" t="s">
        <v>45</v>
      </c>
      <c r="N102" s="76" t="s">
        <v>45</v>
      </c>
      <c r="O102" s="76" t="s">
        <v>45</v>
      </c>
      <c r="P102" s="76">
        <v>14</v>
      </c>
      <c r="Q102" s="76" t="s">
        <v>45</v>
      </c>
      <c r="R102" s="76">
        <v>13</v>
      </c>
      <c r="S102" s="76" t="s">
        <v>45</v>
      </c>
      <c r="T102" s="76">
        <v>35</v>
      </c>
      <c r="U102" s="76">
        <v>2</v>
      </c>
      <c r="V102" s="76">
        <v>10</v>
      </c>
      <c r="W102" s="76" t="s">
        <v>45</v>
      </c>
    </row>
    <row r="103" spans="1:23">
      <c r="A103" s="57">
        <v>16</v>
      </c>
      <c r="B103" s="60">
        <v>2.5000000000000001E-2</v>
      </c>
      <c r="C103" s="76" t="s">
        <v>45</v>
      </c>
      <c r="D103" s="76" t="s">
        <v>45</v>
      </c>
      <c r="E103" s="76" t="s">
        <v>45</v>
      </c>
      <c r="F103" s="76">
        <v>2</v>
      </c>
      <c r="G103" s="76" t="s">
        <v>45</v>
      </c>
      <c r="H103" s="76" t="s">
        <v>45</v>
      </c>
      <c r="I103" s="76" t="s">
        <v>45</v>
      </c>
      <c r="J103" s="76" t="s">
        <v>45</v>
      </c>
      <c r="K103" s="76" t="s">
        <v>45</v>
      </c>
      <c r="L103" s="76">
        <v>6</v>
      </c>
      <c r="M103" s="76" t="s">
        <v>45</v>
      </c>
      <c r="N103" s="76">
        <v>30</v>
      </c>
      <c r="O103" s="76">
        <v>6</v>
      </c>
      <c r="P103" s="76">
        <v>16</v>
      </c>
      <c r="Q103" s="76">
        <v>28</v>
      </c>
      <c r="R103" s="76">
        <v>15</v>
      </c>
      <c r="S103" s="76">
        <v>27</v>
      </c>
      <c r="T103" s="76" t="s">
        <v>45</v>
      </c>
      <c r="U103" s="76" t="s">
        <v>45</v>
      </c>
      <c r="V103" s="76" t="s">
        <v>45</v>
      </c>
      <c r="W103" s="76">
        <v>23</v>
      </c>
    </row>
    <row r="104" spans="1:23">
      <c r="A104" s="61">
        <v>17</v>
      </c>
      <c r="B104" s="60">
        <v>0.03</v>
      </c>
      <c r="C104" s="76">
        <v>20</v>
      </c>
      <c r="D104" s="76">
        <v>32</v>
      </c>
      <c r="E104" s="76" t="s">
        <v>45</v>
      </c>
      <c r="F104" s="76" t="s">
        <v>45</v>
      </c>
      <c r="G104" s="76" t="s">
        <v>45</v>
      </c>
      <c r="H104" s="76">
        <v>14</v>
      </c>
      <c r="I104" s="76" t="s">
        <v>45</v>
      </c>
      <c r="J104" s="76">
        <v>26</v>
      </c>
      <c r="K104" s="76" t="s">
        <v>45</v>
      </c>
      <c r="L104" s="76">
        <v>7</v>
      </c>
      <c r="M104" s="76">
        <v>17</v>
      </c>
      <c r="N104" s="76" t="s">
        <v>45</v>
      </c>
      <c r="O104" s="76" t="s">
        <v>45</v>
      </c>
      <c r="P104" s="76">
        <v>17</v>
      </c>
      <c r="Q104" s="76" t="s">
        <v>45</v>
      </c>
      <c r="R104" s="76" t="s">
        <v>45</v>
      </c>
      <c r="S104" s="76">
        <v>29</v>
      </c>
      <c r="T104" s="76">
        <v>40</v>
      </c>
      <c r="U104" s="76" t="s">
        <v>45</v>
      </c>
      <c r="V104" s="76">
        <v>11</v>
      </c>
      <c r="W104" s="76" t="s">
        <v>45</v>
      </c>
    </row>
    <row r="105" spans="1:23">
      <c r="A105" s="57">
        <v>18</v>
      </c>
      <c r="B105" s="60">
        <v>3.5000000000000003E-2</v>
      </c>
      <c r="C105" s="76" t="s">
        <v>45</v>
      </c>
      <c r="D105" s="76">
        <v>34</v>
      </c>
      <c r="E105" s="76" t="s">
        <v>45</v>
      </c>
      <c r="F105" s="76">
        <v>3</v>
      </c>
      <c r="G105" s="76" t="s">
        <v>45</v>
      </c>
      <c r="H105" s="76" t="s">
        <v>45</v>
      </c>
      <c r="I105" s="76">
        <v>6</v>
      </c>
      <c r="J105" s="76" t="s">
        <v>45</v>
      </c>
      <c r="K105" s="76" t="s">
        <v>45</v>
      </c>
      <c r="L105" s="76">
        <v>8</v>
      </c>
      <c r="M105" s="76" t="s">
        <v>45</v>
      </c>
      <c r="N105" s="76" t="s">
        <v>45</v>
      </c>
      <c r="O105" s="76" t="s">
        <v>45</v>
      </c>
      <c r="P105" s="76" t="s">
        <v>45</v>
      </c>
      <c r="Q105" s="76" t="s">
        <v>45</v>
      </c>
      <c r="R105" s="76" t="s">
        <v>45</v>
      </c>
      <c r="S105" s="76" t="s">
        <v>45</v>
      </c>
      <c r="T105" s="76">
        <v>42</v>
      </c>
      <c r="U105" s="76" t="s">
        <v>45</v>
      </c>
      <c r="V105" s="76" t="s">
        <v>45</v>
      </c>
      <c r="W105" s="76" t="s">
        <v>45</v>
      </c>
    </row>
    <row r="106" spans="1:23">
      <c r="A106" s="61">
        <v>19</v>
      </c>
      <c r="B106" s="60">
        <v>0.04</v>
      </c>
      <c r="C106" s="76">
        <v>23</v>
      </c>
      <c r="D106" s="76">
        <v>36</v>
      </c>
      <c r="E106" s="76" t="s">
        <v>45</v>
      </c>
      <c r="F106" s="76" t="s">
        <v>45</v>
      </c>
      <c r="G106" s="76" t="s">
        <v>45</v>
      </c>
      <c r="H106" s="76">
        <v>17</v>
      </c>
      <c r="I106" s="76" t="s">
        <v>45</v>
      </c>
      <c r="J106" s="76">
        <v>29</v>
      </c>
      <c r="K106" s="76" t="s">
        <v>45</v>
      </c>
      <c r="L106" s="76">
        <v>9</v>
      </c>
      <c r="M106" s="76">
        <v>20</v>
      </c>
      <c r="N106" s="76" t="s">
        <v>45</v>
      </c>
      <c r="O106" s="76" t="s">
        <v>45</v>
      </c>
      <c r="P106" s="76">
        <v>20</v>
      </c>
      <c r="Q106" s="76">
        <v>33</v>
      </c>
      <c r="R106" s="76">
        <v>19</v>
      </c>
      <c r="S106" s="76">
        <v>32</v>
      </c>
      <c r="T106" s="76">
        <v>44</v>
      </c>
      <c r="U106" s="76">
        <v>3</v>
      </c>
      <c r="V106" s="76" t="s">
        <v>45</v>
      </c>
      <c r="W106" s="76" t="s">
        <v>45</v>
      </c>
    </row>
    <row r="107" spans="1:23">
      <c r="A107" s="57">
        <v>20</v>
      </c>
      <c r="B107" s="60">
        <v>4.4999999999999998E-2</v>
      </c>
      <c r="C107" s="76" t="s">
        <v>45</v>
      </c>
      <c r="D107" s="76" t="s">
        <v>45</v>
      </c>
      <c r="E107" s="76">
        <v>51</v>
      </c>
      <c r="F107" s="76">
        <v>4</v>
      </c>
      <c r="G107" s="76" t="s">
        <v>45</v>
      </c>
      <c r="H107" s="76" t="s">
        <v>45</v>
      </c>
      <c r="I107" s="76" t="s">
        <v>45</v>
      </c>
      <c r="J107" s="76" t="s">
        <v>45</v>
      </c>
      <c r="K107" s="76">
        <v>50</v>
      </c>
      <c r="L107" s="76" t="s">
        <v>45</v>
      </c>
      <c r="M107" s="76">
        <v>21</v>
      </c>
      <c r="N107" s="76" t="s">
        <v>45</v>
      </c>
      <c r="O107" s="76" t="s">
        <v>45</v>
      </c>
      <c r="P107" s="76">
        <v>21</v>
      </c>
      <c r="Q107" s="76" t="s">
        <v>45</v>
      </c>
      <c r="R107" s="76">
        <v>20</v>
      </c>
      <c r="S107" s="76" t="s">
        <v>45</v>
      </c>
      <c r="T107" s="76" t="s">
        <v>45</v>
      </c>
      <c r="U107" s="76" t="s">
        <v>45</v>
      </c>
      <c r="V107" s="76">
        <v>13</v>
      </c>
      <c r="W107" s="76" t="s">
        <v>45</v>
      </c>
    </row>
    <row r="108" spans="1:23">
      <c r="A108" s="61">
        <v>21</v>
      </c>
      <c r="B108" s="63">
        <v>0.05</v>
      </c>
      <c r="C108" s="76" t="s">
        <v>45</v>
      </c>
      <c r="D108" s="76" t="s">
        <v>45</v>
      </c>
      <c r="E108" s="76" t="s">
        <v>45</v>
      </c>
      <c r="F108" s="76" t="s">
        <v>45</v>
      </c>
      <c r="G108" s="76" t="s">
        <v>45</v>
      </c>
      <c r="H108" s="76" t="s">
        <v>45</v>
      </c>
      <c r="I108" s="76">
        <v>8</v>
      </c>
      <c r="J108" s="76" t="s">
        <v>45</v>
      </c>
      <c r="K108" s="76" t="s">
        <v>45</v>
      </c>
      <c r="L108" s="76" t="s">
        <v>45</v>
      </c>
      <c r="M108" s="76">
        <v>22</v>
      </c>
      <c r="N108" s="76">
        <v>44</v>
      </c>
      <c r="O108" s="76" t="s">
        <v>45</v>
      </c>
      <c r="P108" s="76">
        <v>22</v>
      </c>
      <c r="Q108" s="76" t="s">
        <v>45</v>
      </c>
      <c r="R108" s="76">
        <v>21</v>
      </c>
      <c r="S108" s="76">
        <v>35</v>
      </c>
      <c r="T108" s="76" t="s">
        <v>45</v>
      </c>
      <c r="U108" s="76" t="s">
        <v>45</v>
      </c>
      <c r="V108" s="76" t="s">
        <v>45</v>
      </c>
      <c r="W108" s="76">
        <v>30</v>
      </c>
    </row>
    <row r="109" spans="1:23">
      <c r="A109" s="61">
        <v>22</v>
      </c>
      <c r="B109" s="64">
        <v>0.06</v>
      </c>
      <c r="C109" s="76" t="s">
        <v>45</v>
      </c>
      <c r="D109" s="76" t="s">
        <v>45</v>
      </c>
      <c r="E109" s="76" t="s">
        <v>45</v>
      </c>
      <c r="F109" s="76" t="s">
        <v>45</v>
      </c>
      <c r="G109" s="76">
        <v>12</v>
      </c>
      <c r="H109" s="76" t="s">
        <v>45</v>
      </c>
      <c r="I109" s="76">
        <v>9</v>
      </c>
      <c r="J109" s="76" t="s">
        <v>45</v>
      </c>
      <c r="K109" s="76" t="s">
        <v>45</v>
      </c>
      <c r="L109" s="76" t="s">
        <v>45</v>
      </c>
      <c r="M109" s="76">
        <v>24</v>
      </c>
      <c r="N109" s="76">
        <v>48</v>
      </c>
      <c r="O109" s="76" t="s">
        <v>45</v>
      </c>
      <c r="P109" s="76">
        <v>24</v>
      </c>
      <c r="Q109" s="76" t="s">
        <v>45</v>
      </c>
      <c r="R109" s="76" t="s">
        <v>45</v>
      </c>
      <c r="S109" s="76">
        <v>37</v>
      </c>
      <c r="T109" s="76" t="s">
        <v>45</v>
      </c>
      <c r="U109" s="76" t="s">
        <v>45</v>
      </c>
      <c r="V109" s="76" t="s">
        <v>45</v>
      </c>
      <c r="W109" s="76">
        <v>32</v>
      </c>
    </row>
    <row r="110" spans="1:23">
      <c r="A110" s="61">
        <v>23</v>
      </c>
      <c r="B110" s="64">
        <v>7.0000000000000007E-2</v>
      </c>
      <c r="C110" s="76" t="s">
        <v>45</v>
      </c>
      <c r="D110" s="76" t="s">
        <v>45</v>
      </c>
      <c r="E110" s="76">
        <v>57</v>
      </c>
      <c r="F110" s="76" t="s">
        <v>45</v>
      </c>
      <c r="G110" s="76" t="s">
        <v>45</v>
      </c>
      <c r="H110" s="76" t="s">
        <v>45</v>
      </c>
      <c r="I110" s="76">
        <v>10</v>
      </c>
      <c r="J110" s="76" t="s">
        <v>45</v>
      </c>
      <c r="K110" s="76" t="s">
        <v>45</v>
      </c>
      <c r="L110" s="76" t="s">
        <v>45</v>
      </c>
      <c r="M110" s="76">
        <v>26</v>
      </c>
      <c r="N110" s="76">
        <v>52</v>
      </c>
      <c r="O110" s="76">
        <v>13</v>
      </c>
      <c r="P110" s="76">
        <v>26</v>
      </c>
      <c r="Q110" s="76" t="s">
        <v>45</v>
      </c>
      <c r="R110" s="76">
        <v>24</v>
      </c>
      <c r="S110" s="76">
        <v>39</v>
      </c>
      <c r="T110" s="76" t="s">
        <v>45</v>
      </c>
      <c r="U110" s="76">
        <v>4</v>
      </c>
      <c r="V110" s="76" t="s">
        <v>45</v>
      </c>
      <c r="W110" s="76">
        <v>34</v>
      </c>
    </row>
    <row r="111" spans="1:23">
      <c r="A111" s="61">
        <v>24</v>
      </c>
      <c r="B111" s="64">
        <v>0.08</v>
      </c>
      <c r="C111" s="76" t="s">
        <v>45</v>
      </c>
      <c r="D111" s="76" t="s">
        <v>45</v>
      </c>
      <c r="E111" s="76" t="s">
        <v>45</v>
      </c>
      <c r="F111" s="76" t="s">
        <v>45</v>
      </c>
      <c r="G111" s="76" t="s">
        <v>45</v>
      </c>
      <c r="H111" s="76" t="s">
        <v>45</v>
      </c>
      <c r="I111" s="76">
        <v>11</v>
      </c>
      <c r="J111" s="76" t="s">
        <v>45</v>
      </c>
      <c r="K111" s="76" t="s">
        <v>45</v>
      </c>
      <c r="L111" s="76" t="s">
        <v>45</v>
      </c>
      <c r="M111" s="76" t="s">
        <v>45</v>
      </c>
      <c r="N111" s="76" t="s">
        <v>45</v>
      </c>
      <c r="O111" s="76">
        <v>14</v>
      </c>
      <c r="P111" s="76" t="s">
        <v>45</v>
      </c>
      <c r="Q111" s="76" t="s">
        <v>45</v>
      </c>
      <c r="R111" s="76" t="s">
        <v>45</v>
      </c>
      <c r="S111" s="76" t="s">
        <v>45</v>
      </c>
      <c r="T111" s="76" t="s">
        <v>45</v>
      </c>
      <c r="U111" s="76" t="s">
        <v>45</v>
      </c>
      <c r="V111" s="76" t="s">
        <v>45</v>
      </c>
      <c r="W111" s="76" t="s">
        <v>45</v>
      </c>
    </row>
    <row r="112" spans="1:23">
      <c r="A112" s="61">
        <v>25</v>
      </c>
      <c r="B112" s="64">
        <v>0.09</v>
      </c>
      <c r="C112" s="76" t="s">
        <v>45</v>
      </c>
      <c r="D112" s="76" t="s">
        <v>45</v>
      </c>
      <c r="E112" s="76" t="s">
        <v>45</v>
      </c>
      <c r="F112" s="76" t="s">
        <v>45</v>
      </c>
      <c r="G112" s="76" t="s">
        <v>45</v>
      </c>
      <c r="H112" s="76">
        <v>27</v>
      </c>
      <c r="I112" s="76">
        <v>12</v>
      </c>
      <c r="J112" s="76" t="s">
        <v>45</v>
      </c>
      <c r="K112" s="76" t="s">
        <v>45</v>
      </c>
      <c r="L112" s="76" t="s">
        <v>45</v>
      </c>
      <c r="M112" s="76" t="s">
        <v>45</v>
      </c>
      <c r="N112" s="76" t="s">
        <v>45</v>
      </c>
      <c r="O112" s="76">
        <v>15</v>
      </c>
      <c r="P112" s="76" t="s">
        <v>45</v>
      </c>
      <c r="Q112" s="76" t="s">
        <v>45</v>
      </c>
      <c r="R112" s="76" t="s">
        <v>45</v>
      </c>
      <c r="S112" s="76" t="s">
        <v>45</v>
      </c>
      <c r="T112" s="76" t="s">
        <v>45</v>
      </c>
      <c r="U112" s="76" t="s">
        <v>45</v>
      </c>
      <c r="V112" s="76" t="s">
        <v>45</v>
      </c>
      <c r="W112" s="76" t="s">
        <v>45</v>
      </c>
    </row>
    <row r="113" spans="1:23">
      <c r="A113" s="61">
        <v>26</v>
      </c>
      <c r="B113" s="63">
        <v>0.1</v>
      </c>
      <c r="C113" s="76" t="s">
        <v>45</v>
      </c>
      <c r="D113" s="76" t="s">
        <v>45</v>
      </c>
      <c r="E113" s="76" t="s">
        <v>45</v>
      </c>
      <c r="F113" s="76" t="s">
        <v>45</v>
      </c>
      <c r="G113" s="76">
        <v>16</v>
      </c>
      <c r="H113" s="76" t="s">
        <v>45</v>
      </c>
      <c r="I113" s="76">
        <v>13</v>
      </c>
      <c r="J113" s="76">
        <v>40</v>
      </c>
      <c r="K113" s="76" t="s">
        <v>45</v>
      </c>
      <c r="L113" s="76" t="s">
        <v>45</v>
      </c>
      <c r="M113" s="76">
        <v>31</v>
      </c>
      <c r="N113" s="76" t="s">
        <v>45</v>
      </c>
      <c r="O113" s="76">
        <v>16</v>
      </c>
      <c r="P113" s="76" t="s">
        <v>45</v>
      </c>
      <c r="Q113" s="76">
        <v>51</v>
      </c>
      <c r="R113" s="76" t="s">
        <v>45</v>
      </c>
      <c r="S113" s="76">
        <v>44</v>
      </c>
      <c r="T113" s="76" t="s">
        <v>45</v>
      </c>
      <c r="U113" s="76">
        <v>5</v>
      </c>
      <c r="V113" s="76">
        <v>18</v>
      </c>
      <c r="W113" s="76" t="s">
        <v>45</v>
      </c>
    </row>
    <row r="114" spans="1:23">
      <c r="A114" s="61">
        <v>27</v>
      </c>
      <c r="B114" s="64">
        <v>0.15</v>
      </c>
      <c r="C114" s="76">
        <v>37</v>
      </c>
      <c r="D114" s="76" t="s">
        <v>45</v>
      </c>
      <c r="E114" s="76" t="s">
        <v>45</v>
      </c>
      <c r="F114" s="76">
        <v>11</v>
      </c>
      <c r="G114" s="76" t="s">
        <v>45</v>
      </c>
      <c r="H114" s="76">
        <v>36</v>
      </c>
      <c r="I114" s="76" t="s">
        <v>45</v>
      </c>
      <c r="J114" s="76">
        <v>45</v>
      </c>
      <c r="K114" s="76">
        <v>67</v>
      </c>
      <c r="L114" s="76" t="s">
        <v>45</v>
      </c>
      <c r="M114" s="76">
        <v>36</v>
      </c>
      <c r="N114" s="76" t="s">
        <v>45</v>
      </c>
      <c r="O114" s="76">
        <v>20</v>
      </c>
      <c r="P114" s="76" t="s">
        <v>45</v>
      </c>
      <c r="Q114" s="76">
        <v>62</v>
      </c>
      <c r="R114" s="76" t="s">
        <v>45</v>
      </c>
      <c r="S114" s="76">
        <v>50</v>
      </c>
      <c r="T114" s="76" t="s">
        <v>45</v>
      </c>
      <c r="U114" s="76" t="s">
        <v>45</v>
      </c>
      <c r="V114" s="76">
        <v>22</v>
      </c>
      <c r="W114" s="76" t="s">
        <v>45</v>
      </c>
    </row>
    <row r="115" spans="1:23">
      <c r="A115" s="61">
        <v>28</v>
      </c>
      <c r="B115" s="64">
        <v>0.2</v>
      </c>
      <c r="C115" s="76" t="s">
        <v>45</v>
      </c>
      <c r="D115" s="76">
        <v>55</v>
      </c>
      <c r="E115" s="76" t="s">
        <v>45</v>
      </c>
      <c r="F115" s="76" t="s">
        <v>45</v>
      </c>
      <c r="G115" s="76" t="s">
        <v>45</v>
      </c>
      <c r="H115" s="76" t="s">
        <v>45</v>
      </c>
      <c r="I115" s="76">
        <v>20</v>
      </c>
      <c r="J115" s="76" t="s">
        <v>45</v>
      </c>
      <c r="K115" s="76" t="s">
        <v>45</v>
      </c>
      <c r="L115" s="76" t="s">
        <v>45</v>
      </c>
      <c r="M115" s="76">
        <v>40</v>
      </c>
      <c r="N115" s="76">
        <v>80</v>
      </c>
      <c r="O115" s="76">
        <v>23</v>
      </c>
      <c r="P115" s="76" t="s">
        <v>45</v>
      </c>
      <c r="Q115" s="76" t="s">
        <v>45</v>
      </c>
      <c r="R115" s="76" t="s">
        <v>45</v>
      </c>
      <c r="S115" s="76">
        <v>54</v>
      </c>
      <c r="T115" s="76" t="s">
        <v>45</v>
      </c>
      <c r="U115" s="76">
        <v>8</v>
      </c>
      <c r="V115" s="76">
        <v>25</v>
      </c>
      <c r="W115" s="76" t="s">
        <v>45</v>
      </c>
    </row>
    <row r="116" spans="1:23">
      <c r="A116" s="61">
        <v>29</v>
      </c>
      <c r="B116" s="64">
        <v>0.25</v>
      </c>
      <c r="C116" s="76" t="s">
        <v>45</v>
      </c>
      <c r="D116" s="76">
        <v>58</v>
      </c>
      <c r="E116" s="76" t="s">
        <v>45</v>
      </c>
      <c r="F116" s="76" t="s">
        <v>45</v>
      </c>
      <c r="G116" s="76" t="s">
        <v>45</v>
      </c>
      <c r="H116" s="76" t="s">
        <v>45</v>
      </c>
      <c r="I116" s="76" t="s">
        <v>45</v>
      </c>
      <c r="J116" s="76" t="s">
        <v>45</v>
      </c>
      <c r="K116" s="76" t="s">
        <v>45</v>
      </c>
      <c r="L116" s="76" t="s">
        <v>45</v>
      </c>
      <c r="M116" s="76" t="s">
        <v>45</v>
      </c>
      <c r="N116" s="76">
        <v>84</v>
      </c>
      <c r="O116" s="76" t="s">
        <v>45</v>
      </c>
      <c r="P116" s="76" t="s">
        <v>45</v>
      </c>
      <c r="Q116" s="76" t="s">
        <v>45</v>
      </c>
      <c r="R116" s="76" t="s">
        <v>45</v>
      </c>
      <c r="S116" s="76">
        <v>56</v>
      </c>
      <c r="T116" s="76">
        <v>76</v>
      </c>
      <c r="U116" s="76">
        <v>9</v>
      </c>
      <c r="V116" s="76">
        <v>27</v>
      </c>
      <c r="W116" s="76" t="s">
        <v>45</v>
      </c>
    </row>
    <row r="117" spans="1:23">
      <c r="A117" s="61">
        <v>30</v>
      </c>
      <c r="B117" s="64">
        <v>0.3</v>
      </c>
      <c r="C117" s="76" t="s">
        <v>45</v>
      </c>
      <c r="D117" s="76" t="s">
        <v>45</v>
      </c>
      <c r="E117" s="76" t="s">
        <v>45</v>
      </c>
      <c r="F117" s="76" t="s">
        <v>45</v>
      </c>
      <c r="G117" s="76" t="s">
        <v>45</v>
      </c>
      <c r="H117" s="76" t="s">
        <v>45</v>
      </c>
      <c r="I117" s="76" t="s">
        <v>45</v>
      </c>
      <c r="J117" s="76" t="s">
        <v>45</v>
      </c>
      <c r="K117" s="76">
        <v>77</v>
      </c>
      <c r="L117" s="76">
        <v>29</v>
      </c>
      <c r="M117" s="76">
        <v>45</v>
      </c>
      <c r="N117" s="76">
        <v>86</v>
      </c>
      <c r="O117" s="76" t="s">
        <v>45</v>
      </c>
      <c r="P117" s="76" t="s">
        <v>45</v>
      </c>
      <c r="Q117" s="76">
        <v>74</v>
      </c>
      <c r="R117" s="76" t="s">
        <v>45</v>
      </c>
      <c r="S117" s="76">
        <v>58</v>
      </c>
      <c r="T117" s="76" t="s">
        <v>45</v>
      </c>
      <c r="U117" s="76">
        <v>10</v>
      </c>
      <c r="V117" s="76">
        <v>29</v>
      </c>
      <c r="W117" s="76">
        <v>62</v>
      </c>
    </row>
    <row r="118" spans="1:23">
      <c r="A118" s="61">
        <v>31</v>
      </c>
      <c r="B118" s="64">
        <v>0.35</v>
      </c>
      <c r="C118" s="76" t="s">
        <v>45</v>
      </c>
      <c r="D118" s="76" t="s">
        <v>45</v>
      </c>
      <c r="E118" s="76" t="s">
        <v>45</v>
      </c>
      <c r="F118" s="76" t="s">
        <v>45</v>
      </c>
      <c r="G118" s="76" t="s">
        <v>45</v>
      </c>
      <c r="H118" s="76" t="s">
        <v>45</v>
      </c>
      <c r="I118" s="76" t="s">
        <v>45</v>
      </c>
      <c r="J118" s="76" t="s">
        <v>45</v>
      </c>
      <c r="K118" s="76" t="s">
        <v>45</v>
      </c>
      <c r="L118" s="76">
        <v>29</v>
      </c>
      <c r="M118" s="76">
        <v>45</v>
      </c>
      <c r="N118" s="76">
        <v>86</v>
      </c>
      <c r="O118" s="76" t="s">
        <v>45</v>
      </c>
      <c r="P118" s="76" t="s">
        <v>45</v>
      </c>
      <c r="Q118" s="76" t="s">
        <v>45</v>
      </c>
      <c r="R118" s="76" t="s">
        <v>45</v>
      </c>
      <c r="S118" s="76" t="s">
        <v>45</v>
      </c>
      <c r="T118" s="76" t="s">
        <v>45</v>
      </c>
      <c r="U118" s="76" t="s">
        <v>45</v>
      </c>
      <c r="V118" s="76" t="s">
        <v>45</v>
      </c>
      <c r="W118" s="76">
        <v>64</v>
      </c>
    </row>
    <row r="119" spans="1:23">
      <c r="A119" s="61">
        <v>32</v>
      </c>
      <c r="B119" s="64">
        <v>0.4</v>
      </c>
      <c r="C119" s="76">
        <v>49</v>
      </c>
      <c r="D119" s="76" t="s">
        <v>45</v>
      </c>
      <c r="E119" s="76">
        <v>79</v>
      </c>
      <c r="F119" s="76">
        <v>18</v>
      </c>
      <c r="G119" s="76" t="s">
        <v>45</v>
      </c>
      <c r="H119" s="76">
        <v>54</v>
      </c>
      <c r="I119" s="76">
        <v>28</v>
      </c>
      <c r="J119" s="76" t="s">
        <v>45</v>
      </c>
      <c r="K119" s="76" t="s">
        <v>45</v>
      </c>
      <c r="L119" s="76">
        <v>29</v>
      </c>
      <c r="M119" s="76">
        <v>45</v>
      </c>
      <c r="N119" s="76">
        <v>86</v>
      </c>
      <c r="O119" s="76" t="s">
        <v>45</v>
      </c>
      <c r="P119" s="76" t="s">
        <v>45</v>
      </c>
      <c r="Q119" s="76" t="s">
        <v>45</v>
      </c>
      <c r="R119" s="76">
        <v>44</v>
      </c>
      <c r="S119" s="76">
        <v>61</v>
      </c>
      <c r="T119" s="76">
        <v>83</v>
      </c>
      <c r="U119" s="76">
        <v>11</v>
      </c>
      <c r="V119" s="76" t="s">
        <v>45</v>
      </c>
      <c r="W119" s="76">
        <v>66</v>
      </c>
    </row>
    <row r="120" spans="1:23">
      <c r="A120" s="61">
        <v>33</v>
      </c>
      <c r="B120" s="64">
        <v>0.45</v>
      </c>
      <c r="C120" s="76" t="s">
        <v>45</v>
      </c>
      <c r="D120" s="76" t="s">
        <v>45</v>
      </c>
      <c r="E120" s="76">
        <v>81</v>
      </c>
      <c r="F120" s="76">
        <v>19</v>
      </c>
      <c r="G120" s="76" t="s">
        <v>45</v>
      </c>
      <c r="H120" s="76" t="s">
        <v>45</v>
      </c>
      <c r="I120" s="76" t="s">
        <v>45</v>
      </c>
      <c r="J120" s="76" t="s">
        <v>45</v>
      </c>
      <c r="K120" s="76" t="s">
        <v>45</v>
      </c>
      <c r="L120" s="76">
        <v>29</v>
      </c>
      <c r="M120" s="76">
        <v>45</v>
      </c>
      <c r="N120" s="76">
        <v>86</v>
      </c>
      <c r="O120" s="76" t="s">
        <v>45</v>
      </c>
      <c r="P120" s="76" t="s">
        <v>45</v>
      </c>
      <c r="Q120" s="76" t="s">
        <v>45</v>
      </c>
      <c r="R120" s="76">
        <v>45</v>
      </c>
      <c r="S120" s="76" t="s">
        <v>45</v>
      </c>
      <c r="T120" s="76">
        <v>84</v>
      </c>
      <c r="U120" s="76" t="s">
        <v>45</v>
      </c>
      <c r="V120" s="76" t="s">
        <v>45</v>
      </c>
      <c r="W120" s="76" t="s">
        <v>45</v>
      </c>
    </row>
    <row r="121" spans="1:23">
      <c r="A121" s="61">
        <v>34</v>
      </c>
      <c r="B121" s="63">
        <v>0.5</v>
      </c>
      <c r="C121" s="76">
        <v>52</v>
      </c>
      <c r="D121" s="76" t="s">
        <v>45</v>
      </c>
      <c r="E121" s="76">
        <v>82</v>
      </c>
      <c r="F121" s="76">
        <v>20</v>
      </c>
      <c r="G121" s="76" t="s">
        <v>45</v>
      </c>
      <c r="H121" s="76" t="s">
        <v>45</v>
      </c>
      <c r="I121" s="76" t="s">
        <v>45</v>
      </c>
      <c r="J121" s="76">
        <v>62</v>
      </c>
      <c r="K121" s="76" t="s">
        <v>45</v>
      </c>
      <c r="L121" s="76">
        <v>29</v>
      </c>
      <c r="M121" s="76">
        <v>45</v>
      </c>
      <c r="N121" s="76">
        <v>86</v>
      </c>
      <c r="O121" s="76">
        <v>33</v>
      </c>
      <c r="P121" s="76">
        <v>58</v>
      </c>
      <c r="Q121" s="76">
        <v>80</v>
      </c>
      <c r="R121" s="76">
        <v>46</v>
      </c>
      <c r="S121" s="76" t="s">
        <v>45</v>
      </c>
      <c r="T121" s="76">
        <v>85</v>
      </c>
      <c r="U121" s="76" t="s">
        <v>45</v>
      </c>
      <c r="V121" s="76">
        <v>35</v>
      </c>
      <c r="W121" s="76">
        <v>69</v>
      </c>
    </row>
    <row r="122" spans="1:23">
      <c r="A122" s="61">
        <v>35</v>
      </c>
      <c r="B122" s="64">
        <v>0.6</v>
      </c>
      <c r="C122" s="76" t="s">
        <v>45</v>
      </c>
      <c r="D122" s="76" t="s">
        <v>45</v>
      </c>
      <c r="E122" s="76">
        <v>84</v>
      </c>
      <c r="F122" s="76" t="s">
        <v>45</v>
      </c>
      <c r="G122" s="76" t="s">
        <v>45</v>
      </c>
      <c r="H122" s="76" t="s">
        <v>45</v>
      </c>
      <c r="I122" s="76" t="s">
        <v>45</v>
      </c>
      <c r="J122" s="76" t="s">
        <v>45</v>
      </c>
      <c r="K122" s="76" t="s">
        <v>45</v>
      </c>
      <c r="L122" s="76">
        <v>29</v>
      </c>
      <c r="M122" s="76">
        <v>45</v>
      </c>
      <c r="N122" s="76">
        <v>86</v>
      </c>
      <c r="O122" s="76">
        <v>33</v>
      </c>
      <c r="P122" s="76">
        <v>58</v>
      </c>
      <c r="Q122" s="76">
        <v>80</v>
      </c>
      <c r="R122" s="76">
        <v>47</v>
      </c>
      <c r="S122" s="76" t="s">
        <v>45</v>
      </c>
      <c r="T122" s="76" t="s">
        <v>45</v>
      </c>
      <c r="U122" s="76" t="s">
        <v>45</v>
      </c>
      <c r="V122" s="76">
        <v>37</v>
      </c>
      <c r="W122" s="76">
        <v>71</v>
      </c>
    </row>
    <row r="123" spans="1:23">
      <c r="A123" s="61">
        <v>36</v>
      </c>
      <c r="B123" s="64">
        <v>0.7</v>
      </c>
      <c r="C123" s="76" t="s">
        <v>45</v>
      </c>
      <c r="D123" s="76">
        <v>72</v>
      </c>
      <c r="E123" s="76">
        <v>86</v>
      </c>
      <c r="F123" s="76" t="s">
        <v>45</v>
      </c>
      <c r="G123" s="76" t="s">
        <v>45</v>
      </c>
      <c r="H123" s="76" t="s">
        <v>45</v>
      </c>
      <c r="I123" s="76">
        <v>35</v>
      </c>
      <c r="J123" s="76" t="s">
        <v>45</v>
      </c>
      <c r="K123" s="76" t="s">
        <v>45</v>
      </c>
      <c r="L123" s="76">
        <v>29</v>
      </c>
      <c r="M123" s="76">
        <v>45</v>
      </c>
      <c r="N123" s="76">
        <v>86</v>
      </c>
      <c r="O123" s="76">
        <v>33</v>
      </c>
      <c r="P123" s="76">
        <v>58</v>
      </c>
      <c r="Q123" s="76">
        <v>80</v>
      </c>
      <c r="R123" s="76">
        <v>48</v>
      </c>
      <c r="S123" s="76">
        <v>65</v>
      </c>
      <c r="T123" s="76" t="s">
        <v>45</v>
      </c>
      <c r="U123" s="76">
        <v>15</v>
      </c>
      <c r="V123" s="76">
        <v>39</v>
      </c>
      <c r="W123" s="76">
        <v>73</v>
      </c>
    </row>
    <row r="124" spans="1:23">
      <c r="A124" s="61">
        <v>37</v>
      </c>
      <c r="B124" s="64">
        <v>0.8</v>
      </c>
      <c r="C124" s="76" t="s">
        <v>45</v>
      </c>
      <c r="D124" s="76" t="s">
        <v>45</v>
      </c>
      <c r="E124" s="76" t="s">
        <v>45</v>
      </c>
      <c r="F124" s="76" t="s">
        <v>45</v>
      </c>
      <c r="G124" s="76">
        <v>40</v>
      </c>
      <c r="H124" s="76" t="s">
        <v>45</v>
      </c>
      <c r="I124" s="76" t="s">
        <v>45</v>
      </c>
      <c r="J124" s="76" t="s">
        <v>45</v>
      </c>
      <c r="K124" s="76" t="s">
        <v>45</v>
      </c>
      <c r="L124" s="76">
        <v>29</v>
      </c>
      <c r="M124" s="76">
        <v>45</v>
      </c>
      <c r="N124" s="76">
        <v>86</v>
      </c>
      <c r="O124" s="76">
        <v>33</v>
      </c>
      <c r="P124" s="76">
        <v>58</v>
      </c>
      <c r="Q124" s="76">
        <v>80</v>
      </c>
      <c r="R124" s="76" t="s">
        <v>45</v>
      </c>
      <c r="S124" s="76" t="s">
        <v>45</v>
      </c>
      <c r="T124" s="76" t="s">
        <v>45</v>
      </c>
      <c r="U124" s="76" t="s">
        <v>45</v>
      </c>
      <c r="V124" s="76" t="s">
        <v>45</v>
      </c>
      <c r="W124" s="76" t="s">
        <v>45</v>
      </c>
    </row>
    <row r="125" spans="1:23">
      <c r="A125" s="61">
        <v>38</v>
      </c>
      <c r="B125" s="64">
        <v>0.9</v>
      </c>
      <c r="C125" s="76" t="s">
        <v>45</v>
      </c>
      <c r="D125" s="76" t="s">
        <v>45</v>
      </c>
      <c r="E125" s="76" t="s">
        <v>45</v>
      </c>
      <c r="F125" s="76" t="s">
        <v>45</v>
      </c>
      <c r="G125" s="76" t="s">
        <v>45</v>
      </c>
      <c r="H125" s="76" t="s">
        <v>45</v>
      </c>
      <c r="I125" s="76" t="s">
        <v>45</v>
      </c>
      <c r="J125" s="76" t="s">
        <v>45</v>
      </c>
      <c r="K125" s="76" t="s">
        <v>45</v>
      </c>
      <c r="L125" s="76">
        <v>29</v>
      </c>
      <c r="M125" s="76">
        <v>45</v>
      </c>
      <c r="N125" s="76">
        <v>86</v>
      </c>
      <c r="O125" s="76">
        <v>33</v>
      </c>
      <c r="P125" s="76">
        <v>58</v>
      </c>
      <c r="Q125" s="76">
        <v>80</v>
      </c>
      <c r="R125" s="76" t="s">
        <v>45</v>
      </c>
      <c r="S125" s="76" t="s">
        <v>45</v>
      </c>
      <c r="T125" s="76" t="s">
        <v>45</v>
      </c>
      <c r="U125" s="76" t="s">
        <v>45</v>
      </c>
      <c r="V125" s="76" t="s">
        <v>45</v>
      </c>
      <c r="W125" s="76" t="s">
        <v>45</v>
      </c>
    </row>
    <row r="126" spans="1:23">
      <c r="A126" s="65">
        <v>39</v>
      </c>
      <c r="B126" s="66">
        <v>1</v>
      </c>
      <c r="C126" s="76" t="s">
        <v>45</v>
      </c>
      <c r="D126" s="76" t="s">
        <v>45</v>
      </c>
      <c r="E126" s="76" t="s">
        <v>45</v>
      </c>
      <c r="F126" s="76" t="s">
        <v>45</v>
      </c>
      <c r="G126" s="76" t="s">
        <v>45</v>
      </c>
      <c r="H126" s="76" t="s">
        <v>45</v>
      </c>
      <c r="I126" s="76" t="s">
        <v>45</v>
      </c>
      <c r="J126" s="76">
        <v>74</v>
      </c>
      <c r="K126" s="76" t="s">
        <v>45</v>
      </c>
      <c r="L126" s="76">
        <v>29</v>
      </c>
      <c r="M126" s="76">
        <v>45</v>
      </c>
      <c r="N126" s="76">
        <v>86</v>
      </c>
      <c r="O126" s="76">
        <v>33</v>
      </c>
      <c r="P126" s="76">
        <v>58</v>
      </c>
      <c r="Q126" s="76">
        <v>80</v>
      </c>
      <c r="R126" s="76">
        <v>50</v>
      </c>
      <c r="S126" s="76">
        <v>67</v>
      </c>
      <c r="T126" s="76">
        <v>90</v>
      </c>
      <c r="U126" s="76">
        <v>17</v>
      </c>
      <c r="V126" s="76">
        <v>44</v>
      </c>
      <c r="W126" s="76">
        <v>77</v>
      </c>
    </row>
    <row r="139" spans="2:23">
      <c r="C139" s="52" t="s">
        <v>42</v>
      </c>
      <c r="D139" s="52" t="s">
        <v>43</v>
      </c>
      <c r="E139" s="52" t="s">
        <v>44</v>
      </c>
      <c r="F139" s="53" t="s">
        <v>42</v>
      </c>
      <c r="G139" s="53" t="s">
        <v>43</v>
      </c>
      <c r="H139" s="53" t="s">
        <v>44</v>
      </c>
      <c r="I139" s="52" t="s">
        <v>42</v>
      </c>
      <c r="J139" s="52" t="s">
        <v>43</v>
      </c>
      <c r="K139" s="52" t="s">
        <v>44</v>
      </c>
      <c r="L139" s="53" t="s">
        <v>42</v>
      </c>
      <c r="M139" s="53" t="s">
        <v>43</v>
      </c>
      <c r="N139" s="53" t="s">
        <v>44</v>
      </c>
      <c r="O139" s="52" t="s">
        <v>42</v>
      </c>
      <c r="P139" s="52" t="s">
        <v>43</v>
      </c>
      <c r="Q139" s="52" t="s">
        <v>44</v>
      </c>
      <c r="R139" s="53" t="s">
        <v>42</v>
      </c>
      <c r="S139" s="53" t="s">
        <v>43</v>
      </c>
      <c r="T139" s="53" t="s">
        <v>44</v>
      </c>
      <c r="U139" s="52" t="s">
        <v>42</v>
      </c>
      <c r="V139" s="52" t="s">
        <v>43</v>
      </c>
      <c r="W139" s="52" t="s">
        <v>44</v>
      </c>
    </row>
    <row r="140" spans="2:23">
      <c r="B140" s="55">
        <v>1E-3</v>
      </c>
      <c r="C140" s="76" t="str">
        <f t="shared" ref="C140:W140" si="8">IF(MOD(C87,5)=0,C87,"")</f>
        <v/>
      </c>
      <c r="D140" s="76" t="e">
        <f t="shared" si="8"/>
        <v>#VALUE!</v>
      </c>
      <c r="E140" s="76" t="e">
        <f t="shared" si="8"/>
        <v>#VALUE!</v>
      </c>
      <c r="F140" s="76">
        <f t="shared" si="8"/>
        <v>0</v>
      </c>
      <c r="G140" s="76">
        <f t="shared" si="8"/>
        <v>0</v>
      </c>
      <c r="H140" s="76" t="e">
        <f t="shared" si="8"/>
        <v>#VALUE!</v>
      </c>
      <c r="I140" s="76" t="e">
        <f t="shared" si="8"/>
        <v>#VALUE!</v>
      </c>
      <c r="J140" s="76">
        <f t="shared" si="8"/>
        <v>5</v>
      </c>
      <c r="K140" s="76">
        <f t="shared" si="8"/>
        <v>10</v>
      </c>
      <c r="L140" s="76">
        <f t="shared" si="8"/>
        <v>0</v>
      </c>
      <c r="M140" s="76">
        <f t="shared" si="8"/>
        <v>0</v>
      </c>
      <c r="N140" s="76">
        <f t="shared" si="8"/>
        <v>0</v>
      </c>
      <c r="O140" s="76">
        <f t="shared" si="8"/>
        <v>0</v>
      </c>
      <c r="P140" s="76" t="str">
        <f t="shared" si="8"/>
        <v/>
      </c>
      <c r="Q140" s="76" t="str">
        <f t="shared" si="8"/>
        <v/>
      </c>
      <c r="R140" s="76" t="str">
        <f t="shared" si="8"/>
        <v/>
      </c>
      <c r="S140" s="76" t="str">
        <f t="shared" si="8"/>
        <v/>
      </c>
      <c r="T140" s="76" t="e">
        <f t="shared" si="8"/>
        <v>#VALUE!</v>
      </c>
      <c r="U140" s="76">
        <f t="shared" si="8"/>
        <v>0</v>
      </c>
      <c r="V140" s="76" t="str">
        <f t="shared" si="8"/>
        <v/>
      </c>
      <c r="W140" s="76" t="str">
        <f t="shared" si="8"/>
        <v/>
      </c>
    </row>
    <row r="141" spans="2:23">
      <c r="B141" s="58">
        <v>1.5E-3</v>
      </c>
      <c r="C141" s="76" t="str">
        <f t="shared" ref="C141:W141" si="9">IF(MOD(C88,5)=0,C88,"")</f>
        <v/>
      </c>
      <c r="D141" s="76" t="e">
        <f t="shared" si="9"/>
        <v>#VALUE!</v>
      </c>
      <c r="E141" s="76" t="e">
        <f t="shared" si="9"/>
        <v>#VALUE!</v>
      </c>
      <c r="F141" s="76">
        <f t="shared" si="9"/>
        <v>0</v>
      </c>
      <c r="G141" s="76">
        <f t="shared" si="9"/>
        <v>0</v>
      </c>
      <c r="H141" s="76" t="e">
        <f t="shared" si="9"/>
        <v>#VALUE!</v>
      </c>
      <c r="I141" s="76" t="e">
        <f t="shared" si="9"/>
        <v>#VALUE!</v>
      </c>
      <c r="J141" s="76" t="e">
        <f t="shared" si="9"/>
        <v>#VALUE!</v>
      </c>
      <c r="K141" s="76" t="e">
        <f t="shared" si="9"/>
        <v>#VALUE!</v>
      </c>
      <c r="L141" s="76">
        <f t="shared" si="9"/>
        <v>0</v>
      </c>
      <c r="M141" s="76">
        <f t="shared" si="9"/>
        <v>0</v>
      </c>
      <c r="N141" s="76">
        <f t="shared" si="9"/>
        <v>5</v>
      </c>
      <c r="O141" s="76" t="e">
        <f t="shared" si="9"/>
        <v>#VALUE!</v>
      </c>
      <c r="P141" s="76" t="e">
        <f t="shared" si="9"/>
        <v>#VALUE!</v>
      </c>
      <c r="Q141" s="76" t="e">
        <f t="shared" si="9"/>
        <v>#VALUE!</v>
      </c>
      <c r="R141" s="76" t="e">
        <f t="shared" si="9"/>
        <v>#VALUE!</v>
      </c>
      <c r="S141" s="76" t="e">
        <f t="shared" si="9"/>
        <v>#VALUE!</v>
      </c>
      <c r="T141" s="76">
        <f t="shared" si="9"/>
        <v>10</v>
      </c>
      <c r="U141" s="76" t="e">
        <f t="shared" si="9"/>
        <v>#VALUE!</v>
      </c>
      <c r="V141" s="76">
        <f t="shared" si="9"/>
        <v>5</v>
      </c>
      <c r="W141" s="76" t="str">
        <f t="shared" si="9"/>
        <v/>
      </c>
    </row>
    <row r="142" spans="2:23">
      <c r="B142" s="58">
        <v>2E-3</v>
      </c>
      <c r="C142" s="76" t="e">
        <f t="shared" ref="C142:W142" si="10">IF(MOD(C89,5)=0,C89,"")</f>
        <v>#VALUE!</v>
      </c>
      <c r="D142" s="76" t="e">
        <f t="shared" si="10"/>
        <v>#VALUE!</v>
      </c>
      <c r="E142" s="76">
        <f t="shared" si="10"/>
        <v>15</v>
      </c>
      <c r="F142" s="76">
        <f t="shared" si="10"/>
        <v>0</v>
      </c>
      <c r="G142" s="76">
        <f t="shared" si="10"/>
        <v>0</v>
      </c>
      <c r="H142" s="76" t="e">
        <f t="shared" si="10"/>
        <v>#VALUE!</v>
      </c>
      <c r="I142" s="76" t="e">
        <f t="shared" si="10"/>
        <v>#VALUE!</v>
      </c>
      <c r="J142" s="76" t="e">
        <f t="shared" si="10"/>
        <v>#VALUE!</v>
      </c>
      <c r="K142" s="76" t="e">
        <f t="shared" si="10"/>
        <v>#VALUE!</v>
      </c>
      <c r="L142" s="76">
        <f t="shared" si="10"/>
        <v>0</v>
      </c>
      <c r="M142" s="76" t="e">
        <f t="shared" si="10"/>
        <v>#VALUE!</v>
      </c>
      <c r="N142" s="76" t="e">
        <f t="shared" si="10"/>
        <v>#VALUE!</v>
      </c>
      <c r="O142" s="76" t="e">
        <f t="shared" si="10"/>
        <v>#VALUE!</v>
      </c>
      <c r="P142" s="76" t="str">
        <f t="shared" si="10"/>
        <v/>
      </c>
      <c r="Q142" s="76" t="e">
        <f t="shared" si="10"/>
        <v>#VALUE!</v>
      </c>
      <c r="R142" s="76" t="e">
        <f t="shared" si="10"/>
        <v>#VALUE!</v>
      </c>
      <c r="S142" s="76" t="e">
        <f t="shared" si="10"/>
        <v>#VALUE!</v>
      </c>
      <c r="T142" s="76" t="e">
        <f t="shared" si="10"/>
        <v>#VALUE!</v>
      </c>
      <c r="U142" s="76" t="e">
        <f t="shared" si="10"/>
        <v>#VALUE!</v>
      </c>
      <c r="V142" s="76" t="e">
        <f t="shared" si="10"/>
        <v>#VALUE!</v>
      </c>
      <c r="W142" s="76" t="str">
        <f t="shared" si="10"/>
        <v/>
      </c>
    </row>
    <row r="143" spans="2:23">
      <c r="B143" s="58">
        <v>2.5000000000000001E-3</v>
      </c>
      <c r="C143" s="76" t="e">
        <f t="shared" ref="C143:W143" si="11">IF(MOD(C90,5)=0,C90,"")</f>
        <v>#VALUE!</v>
      </c>
      <c r="D143" s="76" t="e">
        <f t="shared" si="11"/>
        <v>#VALUE!</v>
      </c>
      <c r="E143" s="76" t="str">
        <f t="shared" si="11"/>
        <v/>
      </c>
      <c r="F143" s="76">
        <f t="shared" si="11"/>
        <v>0</v>
      </c>
      <c r="G143" s="76">
        <f t="shared" si="11"/>
        <v>0</v>
      </c>
      <c r="H143" s="76" t="e">
        <f t="shared" si="11"/>
        <v>#VALUE!</v>
      </c>
      <c r="I143" s="76" t="e">
        <f t="shared" si="11"/>
        <v>#VALUE!</v>
      </c>
      <c r="J143" s="76" t="e">
        <f t="shared" si="11"/>
        <v>#VALUE!</v>
      </c>
      <c r="K143" s="76">
        <f t="shared" si="11"/>
        <v>20</v>
      </c>
      <c r="L143" s="76">
        <f t="shared" si="11"/>
        <v>0</v>
      </c>
      <c r="M143" s="76" t="e">
        <f t="shared" si="11"/>
        <v>#VALUE!</v>
      </c>
      <c r="N143" s="76" t="str">
        <f t="shared" si="11"/>
        <v/>
      </c>
      <c r="O143" s="76" t="e">
        <f t="shared" si="11"/>
        <v>#VALUE!</v>
      </c>
      <c r="P143" s="76" t="e">
        <f t="shared" si="11"/>
        <v>#VALUE!</v>
      </c>
      <c r="Q143" s="76">
        <f t="shared" si="11"/>
        <v>10</v>
      </c>
      <c r="R143" s="76" t="str">
        <f t="shared" si="11"/>
        <v/>
      </c>
      <c r="S143" s="76" t="str">
        <f t="shared" si="11"/>
        <v/>
      </c>
      <c r="T143" s="76" t="e">
        <f t="shared" si="11"/>
        <v>#VALUE!</v>
      </c>
      <c r="U143" s="76" t="e">
        <f t="shared" si="11"/>
        <v>#VALUE!</v>
      </c>
      <c r="V143" s="76" t="str">
        <f t="shared" si="11"/>
        <v/>
      </c>
      <c r="W143" s="76">
        <f t="shared" si="11"/>
        <v>10</v>
      </c>
    </row>
    <row r="144" spans="2:23">
      <c r="B144" s="58">
        <v>3.0000000000000001E-3</v>
      </c>
      <c r="C144" s="76">
        <f t="shared" ref="C144:W144" si="12">IF(MOD(C91,5)=0,C91,"")</f>
        <v>5</v>
      </c>
      <c r="D144" s="76" t="e">
        <f t="shared" si="12"/>
        <v>#VALUE!</v>
      </c>
      <c r="E144" s="76" t="e">
        <f t="shared" si="12"/>
        <v>#VALUE!</v>
      </c>
      <c r="F144" s="76">
        <f t="shared" si="12"/>
        <v>0</v>
      </c>
      <c r="G144" s="76">
        <f t="shared" si="12"/>
        <v>0</v>
      </c>
      <c r="H144" s="76" t="e">
        <f t="shared" si="12"/>
        <v>#VALUE!</v>
      </c>
      <c r="I144" s="76" t="e">
        <f t="shared" si="12"/>
        <v>#VALUE!</v>
      </c>
      <c r="J144" s="76" t="str">
        <f t="shared" si="12"/>
        <v/>
      </c>
      <c r="K144" s="76" t="str">
        <f t="shared" si="12"/>
        <v/>
      </c>
      <c r="L144" s="76">
        <f t="shared" si="12"/>
        <v>0</v>
      </c>
      <c r="M144" s="76" t="str">
        <f t="shared" si="12"/>
        <v/>
      </c>
      <c r="N144" s="76" t="str">
        <f t="shared" si="12"/>
        <v/>
      </c>
      <c r="O144" s="76" t="e">
        <f t="shared" si="12"/>
        <v>#VALUE!</v>
      </c>
      <c r="P144" s="76">
        <f t="shared" si="12"/>
        <v>5</v>
      </c>
      <c r="Q144" s="76" t="e">
        <f t="shared" si="12"/>
        <v>#VALUE!</v>
      </c>
      <c r="R144" s="76" t="e">
        <f t="shared" si="12"/>
        <v>#VALUE!</v>
      </c>
      <c r="S144" s="76" t="e">
        <f t="shared" si="12"/>
        <v>#VALUE!</v>
      </c>
      <c r="T144" s="76" t="str">
        <f t="shared" si="12"/>
        <v/>
      </c>
      <c r="U144" s="76" t="e">
        <f t="shared" si="12"/>
        <v>#VALUE!</v>
      </c>
      <c r="V144" s="76" t="e">
        <f t="shared" si="12"/>
        <v>#VALUE!</v>
      </c>
      <c r="W144" s="76" t="e">
        <f t="shared" si="12"/>
        <v>#VALUE!</v>
      </c>
    </row>
    <row r="145" spans="2:23">
      <c r="B145" s="58">
        <v>3.5000000000000001E-3</v>
      </c>
      <c r="C145" s="76" t="e">
        <f t="shared" ref="C145:W145" si="13">IF(MOD(C92,5)=0,C92,"")</f>
        <v>#VALUE!</v>
      </c>
      <c r="D145" s="76" t="e">
        <f t="shared" si="13"/>
        <v>#VALUE!</v>
      </c>
      <c r="E145" s="76" t="e">
        <f t="shared" si="13"/>
        <v>#VALUE!</v>
      </c>
      <c r="F145" s="76">
        <f t="shared" si="13"/>
        <v>0</v>
      </c>
      <c r="G145" s="76">
        <f t="shared" si="13"/>
        <v>0</v>
      </c>
      <c r="H145" s="76" t="e">
        <f t="shared" si="13"/>
        <v>#VALUE!</v>
      </c>
      <c r="I145" s="76" t="e">
        <f t="shared" si="13"/>
        <v>#VALUE!</v>
      </c>
      <c r="J145" s="76" t="e">
        <f t="shared" si="13"/>
        <v>#VALUE!</v>
      </c>
      <c r="K145" s="76" t="e">
        <f t="shared" si="13"/>
        <v>#VALUE!</v>
      </c>
      <c r="L145" s="76">
        <f t="shared" si="13"/>
        <v>0</v>
      </c>
      <c r="M145" s="76" t="e">
        <f t="shared" si="13"/>
        <v>#VALUE!</v>
      </c>
      <c r="N145" s="76" t="e">
        <f t="shared" si="13"/>
        <v>#VALUE!</v>
      </c>
      <c r="O145" s="76" t="e">
        <f t="shared" si="13"/>
        <v>#VALUE!</v>
      </c>
      <c r="P145" s="76" t="e">
        <f t="shared" si="13"/>
        <v>#VALUE!</v>
      </c>
      <c r="Q145" s="76" t="e">
        <f t="shared" si="13"/>
        <v>#VALUE!</v>
      </c>
      <c r="R145" s="76" t="e">
        <f t="shared" si="13"/>
        <v>#VALUE!</v>
      </c>
      <c r="S145" s="76" t="e">
        <f t="shared" si="13"/>
        <v>#VALUE!</v>
      </c>
      <c r="T145" s="76" t="e">
        <f t="shared" si="13"/>
        <v>#VALUE!</v>
      </c>
      <c r="U145" s="76" t="e">
        <f t="shared" si="13"/>
        <v>#VALUE!</v>
      </c>
      <c r="V145" s="76" t="e">
        <f t="shared" si="13"/>
        <v>#VALUE!</v>
      </c>
      <c r="W145" s="76" t="str">
        <f t="shared" si="13"/>
        <v/>
      </c>
    </row>
    <row r="146" spans="2:23">
      <c r="B146" s="58">
        <v>4.0000000000000001E-3</v>
      </c>
      <c r="C146" s="76" t="str">
        <f t="shared" ref="C146:W146" si="14">IF(MOD(C93,5)=0,C93,"")</f>
        <v/>
      </c>
      <c r="D146" s="76" t="e">
        <f t="shared" si="14"/>
        <v>#VALUE!</v>
      </c>
      <c r="E146" s="76" t="e">
        <f t="shared" si="14"/>
        <v>#VALUE!</v>
      </c>
      <c r="F146" s="76">
        <f t="shared" si="14"/>
        <v>0</v>
      </c>
      <c r="G146" s="76">
        <f t="shared" si="14"/>
        <v>0</v>
      </c>
      <c r="H146" s="76" t="e">
        <f t="shared" si="14"/>
        <v>#VALUE!</v>
      </c>
      <c r="I146" s="76" t="e">
        <f t="shared" si="14"/>
        <v>#VALUE!</v>
      </c>
      <c r="J146" s="76" t="e">
        <f t="shared" si="14"/>
        <v>#VALUE!</v>
      </c>
      <c r="K146" s="76">
        <f t="shared" si="14"/>
        <v>25</v>
      </c>
      <c r="L146" s="76">
        <f t="shared" si="14"/>
        <v>0</v>
      </c>
      <c r="M146" s="76" t="e">
        <f t="shared" si="14"/>
        <v>#VALUE!</v>
      </c>
      <c r="N146" s="76" t="e">
        <f t="shared" si="14"/>
        <v>#VALUE!</v>
      </c>
      <c r="O146" s="76" t="str">
        <f t="shared" si="14"/>
        <v/>
      </c>
      <c r="P146" s="76" t="str">
        <f t="shared" si="14"/>
        <v/>
      </c>
      <c r="Q146" s="76" t="e">
        <f t="shared" si="14"/>
        <v>#VALUE!</v>
      </c>
      <c r="R146" s="76" t="e">
        <f t="shared" si="14"/>
        <v>#VALUE!</v>
      </c>
      <c r="S146" s="76" t="str">
        <f t="shared" si="14"/>
        <v/>
      </c>
      <c r="T146" s="76" t="str">
        <f t="shared" si="14"/>
        <v/>
      </c>
      <c r="U146" s="76" t="str">
        <f t="shared" si="14"/>
        <v/>
      </c>
      <c r="V146" s="76" t="str">
        <f t="shared" si="14"/>
        <v/>
      </c>
      <c r="W146" s="76" t="e">
        <f t="shared" si="14"/>
        <v>#VALUE!</v>
      </c>
    </row>
    <row r="147" spans="2:23">
      <c r="B147" s="58">
        <v>4.4999999999999997E-3</v>
      </c>
      <c r="C147" s="76" t="e">
        <f t="shared" ref="C147:W147" si="15">IF(MOD(C94,5)=0,C94,"")</f>
        <v>#VALUE!</v>
      </c>
      <c r="D147" s="76" t="e">
        <f t="shared" si="15"/>
        <v>#VALUE!</v>
      </c>
      <c r="E147" s="76" t="e">
        <f t="shared" si="15"/>
        <v>#VALUE!</v>
      </c>
      <c r="F147" s="76">
        <f t="shared" si="15"/>
        <v>0</v>
      </c>
      <c r="G147" s="76" t="e">
        <f t="shared" si="15"/>
        <v>#VALUE!</v>
      </c>
      <c r="H147" s="76" t="e">
        <f t="shared" si="15"/>
        <v>#VALUE!</v>
      </c>
      <c r="I147" s="76" t="e">
        <f t="shared" si="15"/>
        <v>#VALUE!</v>
      </c>
      <c r="J147" s="76" t="e">
        <f t="shared" si="15"/>
        <v>#VALUE!</v>
      </c>
      <c r="K147" s="76" t="e">
        <f t="shared" si="15"/>
        <v>#VALUE!</v>
      </c>
      <c r="L147" s="76" t="e">
        <f t="shared" si="15"/>
        <v>#VALUE!</v>
      </c>
      <c r="M147" s="76" t="e">
        <f t="shared" si="15"/>
        <v>#VALUE!</v>
      </c>
      <c r="N147" s="76" t="e">
        <f t="shared" si="15"/>
        <v>#VALUE!</v>
      </c>
      <c r="O147" s="76" t="e">
        <f t="shared" si="15"/>
        <v>#VALUE!</v>
      </c>
      <c r="P147" s="76" t="e">
        <f t="shared" si="15"/>
        <v>#VALUE!</v>
      </c>
      <c r="Q147" s="76" t="e">
        <f t="shared" si="15"/>
        <v>#VALUE!</v>
      </c>
      <c r="R147" s="76" t="e">
        <f t="shared" si="15"/>
        <v>#VALUE!</v>
      </c>
      <c r="S147" s="76" t="e">
        <f t="shared" si="15"/>
        <v>#VALUE!</v>
      </c>
      <c r="T147" s="76">
        <f t="shared" si="15"/>
        <v>20</v>
      </c>
      <c r="U147" s="76" t="e">
        <f t="shared" si="15"/>
        <v>#VALUE!</v>
      </c>
      <c r="V147" s="76" t="e">
        <f t="shared" si="15"/>
        <v>#VALUE!</v>
      </c>
      <c r="W147" s="76" t="str">
        <f t="shared" si="15"/>
        <v/>
      </c>
    </row>
    <row r="148" spans="2:23">
      <c r="B148" s="55">
        <v>5.0000000000000001E-3</v>
      </c>
      <c r="C148" s="76" t="str">
        <f t="shared" ref="C148:W148" si="16">IF(MOD(C95,5)=0,C95,"")</f>
        <v/>
      </c>
      <c r="D148" s="76">
        <f t="shared" si="16"/>
        <v>15</v>
      </c>
      <c r="E148" s="76" t="e">
        <f t="shared" si="16"/>
        <v>#VALUE!</v>
      </c>
      <c r="F148" s="76">
        <f t="shared" si="16"/>
        <v>0</v>
      </c>
      <c r="G148" s="76" t="e">
        <f t="shared" si="16"/>
        <v>#VALUE!</v>
      </c>
      <c r="H148" s="76" t="e">
        <f t="shared" si="16"/>
        <v>#VALUE!</v>
      </c>
      <c r="I148" s="76" t="str">
        <f t="shared" si="16"/>
        <v/>
      </c>
      <c r="J148" s="76" t="e">
        <f t="shared" si="16"/>
        <v>#VALUE!</v>
      </c>
      <c r="K148" s="76" t="e">
        <f t="shared" si="16"/>
        <v>#VALUE!</v>
      </c>
      <c r="L148" s="76" t="e">
        <f t="shared" si="16"/>
        <v>#VALUE!</v>
      </c>
      <c r="M148" s="76" t="e">
        <f t="shared" si="16"/>
        <v>#VALUE!</v>
      </c>
      <c r="N148" s="76" t="str">
        <f t="shared" si="16"/>
        <v/>
      </c>
      <c r="O148" s="76" t="e">
        <f t="shared" si="16"/>
        <v>#VALUE!</v>
      </c>
      <c r="P148" s="76" t="e">
        <f t="shared" si="16"/>
        <v>#VALUE!</v>
      </c>
      <c r="Q148" s="76" t="str">
        <f t="shared" si="16"/>
        <v/>
      </c>
      <c r="R148" s="76" t="str">
        <f t="shared" si="16"/>
        <v/>
      </c>
      <c r="S148" s="76" t="e">
        <f t="shared" si="16"/>
        <v>#VALUE!</v>
      </c>
      <c r="T148" s="76" t="str">
        <f t="shared" si="16"/>
        <v/>
      </c>
      <c r="U148" s="76" t="e">
        <f t="shared" si="16"/>
        <v>#VALUE!</v>
      </c>
      <c r="V148" s="76" t="e">
        <f t="shared" si="16"/>
        <v>#VALUE!</v>
      </c>
      <c r="W148" s="76" t="e">
        <f t="shared" si="16"/>
        <v>#VALUE!</v>
      </c>
    </row>
    <row r="149" spans="2:23">
      <c r="B149" s="60">
        <v>6.0000000000000001E-3</v>
      </c>
      <c r="C149" s="76" t="str">
        <f t="shared" ref="C149:W149" si="17">IF(MOD(C96,5)=0,C96,"")</f>
        <v/>
      </c>
      <c r="D149" s="76" t="e">
        <f t="shared" si="17"/>
        <v>#VALUE!</v>
      </c>
      <c r="E149" s="76" t="e">
        <f t="shared" si="17"/>
        <v>#VALUE!</v>
      </c>
      <c r="F149" s="76">
        <f t="shared" si="17"/>
        <v>0</v>
      </c>
      <c r="G149" s="76" t="e">
        <f t="shared" si="17"/>
        <v>#VALUE!</v>
      </c>
      <c r="H149" s="76" t="e">
        <f t="shared" si="17"/>
        <v>#VALUE!</v>
      </c>
      <c r="I149" s="76" t="e">
        <f t="shared" si="17"/>
        <v>#VALUE!</v>
      </c>
      <c r="J149" s="76" t="e">
        <f t="shared" si="17"/>
        <v>#VALUE!</v>
      </c>
      <c r="K149" s="76" t="e">
        <f t="shared" si="17"/>
        <v>#VALUE!</v>
      </c>
      <c r="L149" s="76" t="e">
        <f t="shared" si="17"/>
        <v>#VALUE!</v>
      </c>
      <c r="M149" s="76" t="e">
        <f t="shared" si="17"/>
        <v>#VALUE!</v>
      </c>
      <c r="N149" s="76" t="e">
        <f t="shared" si="17"/>
        <v>#VALUE!</v>
      </c>
      <c r="O149" s="76" t="e">
        <f t="shared" si="17"/>
        <v>#VALUE!</v>
      </c>
      <c r="P149" s="76" t="e">
        <f t="shared" si="17"/>
        <v>#VALUE!</v>
      </c>
      <c r="Q149" s="76" t="e">
        <f t="shared" si="17"/>
        <v>#VALUE!</v>
      </c>
      <c r="R149" s="76" t="e">
        <f t="shared" si="17"/>
        <v>#VALUE!</v>
      </c>
      <c r="S149" s="76" t="e">
        <f t="shared" si="17"/>
        <v>#VALUE!</v>
      </c>
      <c r="T149" s="76" t="e">
        <f t="shared" si="17"/>
        <v>#VALUE!</v>
      </c>
      <c r="U149" s="76" t="e">
        <f t="shared" si="17"/>
        <v>#VALUE!</v>
      </c>
      <c r="V149" s="76" t="e">
        <f t="shared" si="17"/>
        <v>#VALUE!</v>
      </c>
      <c r="W149" s="76" t="e">
        <f t="shared" si="17"/>
        <v>#VALUE!</v>
      </c>
    </row>
    <row r="150" spans="2:23">
      <c r="B150" s="60">
        <v>7.0000000000000001E-3</v>
      </c>
      <c r="C150" s="76" t="str">
        <f t="shared" ref="C150:W150" si="18">IF(MOD(C97,5)=0,C97,"")</f>
        <v/>
      </c>
      <c r="D150" s="76" t="str">
        <f t="shared" si="18"/>
        <v/>
      </c>
      <c r="E150" s="76">
        <f t="shared" si="18"/>
        <v>25</v>
      </c>
      <c r="F150" s="76">
        <f t="shared" si="18"/>
        <v>0</v>
      </c>
      <c r="G150" s="76" t="str">
        <f t="shared" si="18"/>
        <v/>
      </c>
      <c r="H150" s="76" t="e">
        <f t="shared" si="18"/>
        <v>#VALUE!</v>
      </c>
      <c r="I150" s="76" t="e">
        <f t="shared" si="18"/>
        <v>#VALUE!</v>
      </c>
      <c r="J150" s="76" t="e">
        <f t="shared" si="18"/>
        <v>#VALUE!</v>
      </c>
      <c r="K150" s="76" t="e">
        <f t="shared" si="18"/>
        <v>#VALUE!</v>
      </c>
      <c r="L150" s="76" t="str">
        <f t="shared" si="18"/>
        <v/>
      </c>
      <c r="M150" s="76" t="e">
        <f t="shared" si="18"/>
        <v>#VALUE!</v>
      </c>
      <c r="N150" s="76" t="e">
        <f t="shared" si="18"/>
        <v>#VALUE!</v>
      </c>
      <c r="O150" s="76" t="e">
        <f t="shared" si="18"/>
        <v>#VALUE!</v>
      </c>
      <c r="P150" s="76" t="str">
        <f t="shared" si="18"/>
        <v/>
      </c>
      <c r="Q150" s="76" t="e">
        <f t="shared" si="18"/>
        <v>#VALUE!</v>
      </c>
      <c r="R150" s="76" t="e">
        <f t="shared" si="18"/>
        <v>#VALUE!</v>
      </c>
      <c r="S150" s="76">
        <f t="shared" si="18"/>
        <v>15</v>
      </c>
      <c r="T150" s="76" t="str">
        <f t="shared" si="18"/>
        <v/>
      </c>
      <c r="U150" s="76" t="e">
        <f t="shared" si="18"/>
        <v>#VALUE!</v>
      </c>
      <c r="V150" s="76" t="str">
        <f t="shared" si="18"/>
        <v/>
      </c>
      <c r="W150" s="76" t="str">
        <f t="shared" si="18"/>
        <v/>
      </c>
    </row>
    <row r="151" spans="2:23">
      <c r="B151" s="60">
        <v>8.0000000000000002E-3</v>
      </c>
      <c r="C151" s="76" t="e">
        <f t="shared" ref="C151:W151" si="19">IF(MOD(C98,5)=0,C98,"")</f>
        <v>#VALUE!</v>
      </c>
      <c r="D151" s="76" t="e">
        <f t="shared" si="19"/>
        <v>#VALUE!</v>
      </c>
      <c r="E151" s="76" t="e">
        <f t="shared" si="19"/>
        <v>#VALUE!</v>
      </c>
      <c r="F151" s="76" t="e">
        <f t="shared" si="19"/>
        <v>#VALUE!</v>
      </c>
      <c r="G151" s="76" t="e">
        <f t="shared" si="19"/>
        <v>#VALUE!</v>
      </c>
      <c r="H151" s="76" t="e">
        <f t="shared" si="19"/>
        <v>#VALUE!</v>
      </c>
      <c r="I151" s="76" t="e">
        <f t="shared" si="19"/>
        <v>#VALUE!</v>
      </c>
      <c r="J151" s="76" t="e">
        <f t="shared" si="19"/>
        <v>#VALUE!</v>
      </c>
      <c r="K151" s="76" t="e">
        <f t="shared" si="19"/>
        <v>#VALUE!</v>
      </c>
      <c r="L151" s="76" t="e">
        <f t="shared" si="19"/>
        <v>#VALUE!</v>
      </c>
      <c r="M151" s="76" t="e">
        <f t="shared" si="19"/>
        <v>#VALUE!</v>
      </c>
      <c r="N151" s="76" t="e">
        <f t="shared" si="19"/>
        <v>#VALUE!</v>
      </c>
      <c r="O151" s="76" t="e">
        <f t="shared" si="19"/>
        <v>#VALUE!</v>
      </c>
      <c r="P151" s="76" t="e">
        <f t="shared" si="19"/>
        <v>#VALUE!</v>
      </c>
      <c r="Q151" s="76" t="e">
        <f t="shared" si="19"/>
        <v>#VALUE!</v>
      </c>
      <c r="R151" s="76" t="e">
        <f t="shared" si="19"/>
        <v>#VALUE!</v>
      </c>
      <c r="S151" s="76" t="str">
        <f t="shared" si="19"/>
        <v/>
      </c>
      <c r="T151" s="76">
        <f t="shared" si="19"/>
        <v>25</v>
      </c>
      <c r="U151" s="76" t="e">
        <f t="shared" si="19"/>
        <v>#VALUE!</v>
      </c>
      <c r="V151" s="76" t="e">
        <f t="shared" si="19"/>
        <v>#VALUE!</v>
      </c>
      <c r="W151" s="76" t="e">
        <f t="shared" si="19"/>
        <v>#VALUE!</v>
      </c>
    </row>
    <row r="152" spans="2:23">
      <c r="B152" s="60">
        <v>8.9999999999999993E-3</v>
      </c>
      <c r="C152" s="76" t="e">
        <f t="shared" ref="C152:W152" si="20">IF(MOD(C99,5)=0,C99,"")</f>
        <v>#VALUE!</v>
      </c>
      <c r="D152" s="76" t="e">
        <f t="shared" si="20"/>
        <v>#VALUE!</v>
      </c>
      <c r="E152" s="76" t="e">
        <f t="shared" si="20"/>
        <v>#VALUE!</v>
      </c>
      <c r="F152" s="76" t="e">
        <f t="shared" si="20"/>
        <v>#VALUE!</v>
      </c>
      <c r="G152" s="76" t="e">
        <f t="shared" si="20"/>
        <v>#VALUE!</v>
      </c>
      <c r="H152" s="76" t="e">
        <f t="shared" si="20"/>
        <v>#VALUE!</v>
      </c>
      <c r="I152" s="76" t="e">
        <f t="shared" si="20"/>
        <v>#VALUE!</v>
      </c>
      <c r="J152" s="76" t="e">
        <f t="shared" si="20"/>
        <v>#VALUE!</v>
      </c>
      <c r="K152" s="76" t="e">
        <f t="shared" si="20"/>
        <v>#VALUE!</v>
      </c>
      <c r="L152" s="76" t="e">
        <f t="shared" si="20"/>
        <v>#VALUE!</v>
      </c>
      <c r="M152" s="76" t="e">
        <f t="shared" si="20"/>
        <v>#VALUE!</v>
      </c>
      <c r="N152" s="76" t="e">
        <f t="shared" si="20"/>
        <v>#VALUE!</v>
      </c>
      <c r="O152" s="76" t="e">
        <f t="shared" si="20"/>
        <v>#VALUE!</v>
      </c>
      <c r="P152" s="76" t="e">
        <f t="shared" si="20"/>
        <v>#VALUE!</v>
      </c>
      <c r="Q152" s="76" t="e">
        <f t="shared" si="20"/>
        <v>#VALUE!</v>
      </c>
      <c r="R152" s="76" t="e">
        <f t="shared" si="20"/>
        <v>#VALUE!</v>
      </c>
      <c r="S152" s="76" t="str">
        <f t="shared" si="20"/>
        <v/>
      </c>
      <c r="T152" s="76" t="str">
        <f t="shared" si="20"/>
        <v/>
      </c>
      <c r="U152" s="76" t="e">
        <f t="shared" si="20"/>
        <v>#VALUE!</v>
      </c>
      <c r="V152" s="76" t="e">
        <f t="shared" si="20"/>
        <v>#VALUE!</v>
      </c>
      <c r="W152" s="76" t="e">
        <f t="shared" si="20"/>
        <v>#VALUE!</v>
      </c>
    </row>
    <row r="153" spans="2:23">
      <c r="B153" s="62">
        <v>0.01</v>
      </c>
      <c r="C153" s="76" t="str">
        <f t="shared" ref="C153:W153" si="21">IF(MOD(C100,5)=0,C100,"")</f>
        <v/>
      </c>
      <c r="D153" s="76" t="e">
        <f t="shared" si="21"/>
        <v>#VALUE!</v>
      </c>
      <c r="E153" s="76" t="e">
        <f t="shared" si="21"/>
        <v>#VALUE!</v>
      </c>
      <c r="F153" s="76" t="e">
        <f t="shared" si="21"/>
        <v>#VALUE!</v>
      </c>
      <c r="G153" s="76" t="str">
        <f t="shared" si="21"/>
        <v/>
      </c>
      <c r="H153" s="76" t="str">
        <f t="shared" si="21"/>
        <v/>
      </c>
      <c r="I153" s="76" t="str">
        <f t="shared" si="21"/>
        <v/>
      </c>
      <c r="J153" s="76">
        <f t="shared" si="21"/>
        <v>15</v>
      </c>
      <c r="K153" s="76" t="str">
        <f t="shared" si="21"/>
        <v/>
      </c>
      <c r="L153" s="76" t="str">
        <f t="shared" si="21"/>
        <v/>
      </c>
      <c r="M153" s="76" t="str">
        <f t="shared" si="21"/>
        <v/>
      </c>
      <c r="N153" s="76" t="str">
        <f t="shared" si="21"/>
        <v/>
      </c>
      <c r="O153" s="76" t="str">
        <f t="shared" si="21"/>
        <v/>
      </c>
      <c r="P153" s="76">
        <f t="shared" si="21"/>
        <v>10</v>
      </c>
      <c r="Q153" s="76" t="str">
        <f t="shared" si="21"/>
        <v/>
      </c>
      <c r="R153" s="76" t="str">
        <f t="shared" si="21"/>
        <v/>
      </c>
      <c r="S153" s="76" t="str">
        <f t="shared" si="21"/>
        <v/>
      </c>
      <c r="T153" s="76" t="str">
        <f t="shared" si="21"/>
        <v/>
      </c>
      <c r="U153" s="76" t="str">
        <f t="shared" si="21"/>
        <v/>
      </c>
      <c r="V153" s="76" t="str">
        <f t="shared" si="21"/>
        <v/>
      </c>
      <c r="W153" s="76" t="str">
        <f t="shared" si="21"/>
        <v/>
      </c>
    </row>
    <row r="154" spans="2:23">
      <c r="B154" s="60">
        <v>1.4999999999999999E-2</v>
      </c>
      <c r="C154" s="76" t="str">
        <f t="shared" ref="C154:W154" si="22">IF(MOD(C101,5)=0,C101,"")</f>
        <v/>
      </c>
      <c r="D154" s="76" t="e">
        <f t="shared" si="22"/>
        <v>#VALUE!</v>
      </c>
      <c r="E154" s="76" t="e">
        <f t="shared" si="22"/>
        <v>#VALUE!</v>
      </c>
      <c r="F154" s="76" t="e">
        <f t="shared" si="22"/>
        <v>#VALUE!</v>
      </c>
      <c r="G154" s="76" t="e">
        <f t="shared" si="22"/>
        <v>#VALUE!</v>
      </c>
      <c r="H154" s="76" t="e">
        <f t="shared" si="22"/>
        <v>#VALUE!</v>
      </c>
      <c r="I154" s="76" t="e">
        <f t="shared" si="22"/>
        <v>#VALUE!</v>
      </c>
      <c r="J154" s="76" t="e">
        <f t="shared" si="22"/>
        <v>#VALUE!</v>
      </c>
      <c r="K154" s="76" t="str">
        <f t="shared" si="22"/>
        <v/>
      </c>
      <c r="L154" s="76" t="e">
        <f t="shared" si="22"/>
        <v>#VALUE!</v>
      </c>
      <c r="M154" s="76" t="e">
        <f t="shared" si="22"/>
        <v>#VALUE!</v>
      </c>
      <c r="N154" s="76" t="e">
        <f t="shared" si="22"/>
        <v>#VALUE!</v>
      </c>
      <c r="O154" s="76" t="e">
        <f t="shared" si="22"/>
        <v>#VALUE!</v>
      </c>
      <c r="P154" s="76" t="str">
        <f t="shared" si="22"/>
        <v/>
      </c>
      <c r="Q154" s="76" t="e">
        <f t="shared" si="22"/>
        <v>#VALUE!</v>
      </c>
      <c r="R154" s="76" t="str">
        <f t="shared" si="22"/>
        <v/>
      </c>
      <c r="S154" s="76" t="str">
        <f t="shared" si="22"/>
        <v/>
      </c>
      <c r="T154" s="76" t="e">
        <f t="shared" si="22"/>
        <v>#VALUE!</v>
      </c>
      <c r="U154" s="76" t="str">
        <f t="shared" si="22"/>
        <v/>
      </c>
      <c r="V154" s="76" t="e">
        <f t="shared" si="22"/>
        <v>#VALUE!</v>
      </c>
      <c r="W154" s="76" t="e">
        <f t="shared" si="22"/>
        <v>#VALUE!</v>
      </c>
    </row>
    <row r="155" spans="2:23">
      <c r="B155" s="60">
        <v>0.02</v>
      </c>
      <c r="C155" s="76" t="e">
        <f t="shared" ref="C155:W155" si="23">IF(MOD(C102,5)=0,C102,"")</f>
        <v>#VALUE!</v>
      </c>
      <c r="D155" s="76" t="str">
        <f t="shared" si="23"/>
        <v/>
      </c>
      <c r="E155" s="76">
        <f t="shared" si="23"/>
        <v>40</v>
      </c>
      <c r="F155" s="76" t="e">
        <f t="shared" si="23"/>
        <v>#VALUE!</v>
      </c>
      <c r="G155" s="76">
        <f t="shared" si="23"/>
        <v>5</v>
      </c>
      <c r="H155" s="76" t="e">
        <f t="shared" si="23"/>
        <v>#VALUE!</v>
      </c>
      <c r="I155" s="76" t="e">
        <f t="shared" si="23"/>
        <v>#VALUE!</v>
      </c>
      <c r="J155" s="76" t="e">
        <f t="shared" si="23"/>
        <v>#VALUE!</v>
      </c>
      <c r="K155" s="76" t="str">
        <f t="shared" si="23"/>
        <v/>
      </c>
      <c r="L155" s="76" t="e">
        <f t="shared" si="23"/>
        <v>#VALUE!</v>
      </c>
      <c r="M155" s="76" t="e">
        <f t="shared" si="23"/>
        <v>#VALUE!</v>
      </c>
      <c r="N155" s="76" t="e">
        <f t="shared" si="23"/>
        <v>#VALUE!</v>
      </c>
      <c r="O155" s="76" t="e">
        <f t="shared" si="23"/>
        <v>#VALUE!</v>
      </c>
      <c r="P155" s="76" t="str">
        <f t="shared" si="23"/>
        <v/>
      </c>
      <c r="Q155" s="76" t="e">
        <f t="shared" si="23"/>
        <v>#VALUE!</v>
      </c>
      <c r="R155" s="76" t="str">
        <f t="shared" si="23"/>
        <v/>
      </c>
      <c r="S155" s="76" t="e">
        <f t="shared" si="23"/>
        <v>#VALUE!</v>
      </c>
      <c r="T155" s="76">
        <f t="shared" si="23"/>
        <v>35</v>
      </c>
      <c r="U155" s="76" t="str">
        <f t="shared" si="23"/>
        <v/>
      </c>
      <c r="V155" s="76">
        <f t="shared" si="23"/>
        <v>10</v>
      </c>
      <c r="W155" s="76" t="e">
        <f t="shared" si="23"/>
        <v>#VALUE!</v>
      </c>
    </row>
    <row r="156" spans="2:23">
      <c r="B156" s="60">
        <v>2.5000000000000001E-2</v>
      </c>
      <c r="C156" s="76" t="e">
        <f t="shared" ref="C156:W156" si="24">IF(MOD(C103,5)=0,C103,"")</f>
        <v>#VALUE!</v>
      </c>
      <c r="D156" s="76" t="e">
        <f t="shared" si="24"/>
        <v>#VALUE!</v>
      </c>
      <c r="E156" s="76" t="e">
        <f t="shared" si="24"/>
        <v>#VALUE!</v>
      </c>
      <c r="F156" s="76" t="str">
        <f t="shared" si="24"/>
        <v/>
      </c>
      <c r="G156" s="76" t="e">
        <f t="shared" si="24"/>
        <v>#VALUE!</v>
      </c>
      <c r="H156" s="76" t="e">
        <f t="shared" si="24"/>
        <v>#VALUE!</v>
      </c>
      <c r="I156" s="76" t="e">
        <f t="shared" si="24"/>
        <v>#VALUE!</v>
      </c>
      <c r="J156" s="76" t="e">
        <f t="shared" si="24"/>
        <v>#VALUE!</v>
      </c>
      <c r="K156" s="76" t="e">
        <f t="shared" si="24"/>
        <v>#VALUE!</v>
      </c>
      <c r="L156" s="76" t="str">
        <f t="shared" si="24"/>
        <v/>
      </c>
      <c r="M156" s="76" t="e">
        <f t="shared" si="24"/>
        <v>#VALUE!</v>
      </c>
      <c r="N156" s="76">
        <f t="shared" si="24"/>
        <v>30</v>
      </c>
      <c r="O156" s="76" t="str">
        <f t="shared" si="24"/>
        <v/>
      </c>
      <c r="P156" s="76" t="str">
        <f t="shared" si="24"/>
        <v/>
      </c>
      <c r="Q156" s="76" t="str">
        <f t="shared" si="24"/>
        <v/>
      </c>
      <c r="R156" s="76">
        <f t="shared" si="24"/>
        <v>15</v>
      </c>
      <c r="S156" s="76" t="str">
        <f t="shared" si="24"/>
        <v/>
      </c>
      <c r="T156" s="76" t="e">
        <f t="shared" si="24"/>
        <v>#VALUE!</v>
      </c>
      <c r="U156" s="76" t="e">
        <f t="shared" si="24"/>
        <v>#VALUE!</v>
      </c>
      <c r="V156" s="76" t="e">
        <f t="shared" si="24"/>
        <v>#VALUE!</v>
      </c>
      <c r="W156" s="76" t="str">
        <f t="shared" si="24"/>
        <v/>
      </c>
    </row>
    <row r="157" spans="2:23">
      <c r="B157" s="60">
        <v>0.03</v>
      </c>
      <c r="C157" s="76">
        <f t="shared" ref="C157:W157" si="25">IF(MOD(C104,5)=0,C104,"")</f>
        <v>20</v>
      </c>
      <c r="D157" s="76" t="str">
        <f t="shared" si="25"/>
        <v/>
      </c>
      <c r="E157" s="76" t="e">
        <f t="shared" si="25"/>
        <v>#VALUE!</v>
      </c>
      <c r="F157" s="76" t="e">
        <f t="shared" si="25"/>
        <v>#VALUE!</v>
      </c>
      <c r="G157" s="76" t="e">
        <f t="shared" si="25"/>
        <v>#VALUE!</v>
      </c>
      <c r="H157" s="76" t="str">
        <f t="shared" si="25"/>
        <v/>
      </c>
      <c r="I157" s="76" t="e">
        <f t="shared" si="25"/>
        <v>#VALUE!</v>
      </c>
      <c r="J157" s="76" t="str">
        <f t="shared" si="25"/>
        <v/>
      </c>
      <c r="K157" s="76" t="e">
        <f t="shared" si="25"/>
        <v>#VALUE!</v>
      </c>
      <c r="L157" s="76" t="str">
        <f t="shared" si="25"/>
        <v/>
      </c>
      <c r="M157" s="76" t="str">
        <f t="shared" si="25"/>
        <v/>
      </c>
      <c r="N157" s="76" t="e">
        <f t="shared" si="25"/>
        <v>#VALUE!</v>
      </c>
      <c r="O157" s="76" t="e">
        <f t="shared" si="25"/>
        <v>#VALUE!</v>
      </c>
      <c r="P157" s="76" t="str">
        <f t="shared" si="25"/>
        <v/>
      </c>
      <c r="Q157" s="76" t="e">
        <f t="shared" si="25"/>
        <v>#VALUE!</v>
      </c>
      <c r="R157" s="76" t="e">
        <f t="shared" si="25"/>
        <v>#VALUE!</v>
      </c>
      <c r="S157" s="76" t="str">
        <f t="shared" si="25"/>
        <v/>
      </c>
      <c r="T157" s="76">
        <f t="shared" si="25"/>
        <v>40</v>
      </c>
      <c r="U157" s="76" t="e">
        <f t="shared" si="25"/>
        <v>#VALUE!</v>
      </c>
      <c r="V157" s="76" t="str">
        <f t="shared" si="25"/>
        <v/>
      </c>
      <c r="W157" s="76" t="e">
        <f t="shared" si="25"/>
        <v>#VALUE!</v>
      </c>
    </row>
    <row r="158" spans="2:23">
      <c r="B158" s="60">
        <v>3.5000000000000003E-2</v>
      </c>
      <c r="C158" s="76" t="e">
        <f t="shared" ref="C158:W158" si="26">IF(MOD(C105,5)=0,C105,"")</f>
        <v>#VALUE!</v>
      </c>
      <c r="D158" s="76" t="str">
        <f t="shared" si="26"/>
        <v/>
      </c>
      <c r="E158" s="76" t="e">
        <f t="shared" si="26"/>
        <v>#VALUE!</v>
      </c>
      <c r="F158" s="76" t="str">
        <f t="shared" si="26"/>
        <v/>
      </c>
      <c r="G158" s="76" t="e">
        <f t="shared" si="26"/>
        <v>#VALUE!</v>
      </c>
      <c r="H158" s="76" t="e">
        <f t="shared" si="26"/>
        <v>#VALUE!</v>
      </c>
      <c r="I158" s="76" t="str">
        <f t="shared" si="26"/>
        <v/>
      </c>
      <c r="J158" s="76" t="e">
        <f t="shared" si="26"/>
        <v>#VALUE!</v>
      </c>
      <c r="K158" s="76" t="e">
        <f t="shared" si="26"/>
        <v>#VALUE!</v>
      </c>
      <c r="L158" s="76" t="str">
        <f t="shared" si="26"/>
        <v/>
      </c>
      <c r="M158" s="76" t="e">
        <f t="shared" si="26"/>
        <v>#VALUE!</v>
      </c>
      <c r="N158" s="76" t="e">
        <f t="shared" si="26"/>
        <v>#VALUE!</v>
      </c>
      <c r="O158" s="76" t="e">
        <f t="shared" si="26"/>
        <v>#VALUE!</v>
      </c>
      <c r="P158" s="76" t="e">
        <f t="shared" si="26"/>
        <v>#VALUE!</v>
      </c>
      <c r="Q158" s="76" t="e">
        <f t="shared" si="26"/>
        <v>#VALUE!</v>
      </c>
      <c r="R158" s="76" t="e">
        <f t="shared" si="26"/>
        <v>#VALUE!</v>
      </c>
      <c r="S158" s="76" t="e">
        <f t="shared" si="26"/>
        <v>#VALUE!</v>
      </c>
      <c r="T158" s="76" t="str">
        <f t="shared" si="26"/>
        <v/>
      </c>
      <c r="U158" s="76" t="e">
        <f t="shared" si="26"/>
        <v>#VALUE!</v>
      </c>
      <c r="V158" s="76" t="e">
        <f t="shared" si="26"/>
        <v>#VALUE!</v>
      </c>
      <c r="W158" s="76" t="e">
        <f t="shared" si="26"/>
        <v>#VALUE!</v>
      </c>
    </row>
    <row r="159" spans="2:23">
      <c r="B159" s="60">
        <v>0.04</v>
      </c>
      <c r="C159" s="76" t="str">
        <f t="shared" ref="C159:W159" si="27">IF(MOD(C106,5)=0,C106,"")</f>
        <v/>
      </c>
      <c r="D159" s="76" t="str">
        <f t="shared" si="27"/>
        <v/>
      </c>
      <c r="E159" s="76" t="e">
        <f t="shared" si="27"/>
        <v>#VALUE!</v>
      </c>
      <c r="F159" s="76" t="e">
        <f t="shared" si="27"/>
        <v>#VALUE!</v>
      </c>
      <c r="G159" s="76" t="e">
        <f t="shared" si="27"/>
        <v>#VALUE!</v>
      </c>
      <c r="H159" s="76" t="str">
        <f t="shared" si="27"/>
        <v/>
      </c>
      <c r="I159" s="76" t="e">
        <f t="shared" si="27"/>
        <v>#VALUE!</v>
      </c>
      <c r="J159" s="76" t="str">
        <f t="shared" si="27"/>
        <v/>
      </c>
      <c r="K159" s="76" t="e">
        <f t="shared" si="27"/>
        <v>#VALUE!</v>
      </c>
      <c r="L159" s="76" t="str">
        <f t="shared" si="27"/>
        <v/>
      </c>
      <c r="M159" s="76">
        <f t="shared" si="27"/>
        <v>20</v>
      </c>
      <c r="N159" s="76" t="e">
        <f t="shared" si="27"/>
        <v>#VALUE!</v>
      </c>
      <c r="O159" s="76" t="e">
        <f t="shared" si="27"/>
        <v>#VALUE!</v>
      </c>
      <c r="P159" s="76">
        <f t="shared" si="27"/>
        <v>20</v>
      </c>
      <c r="Q159" s="76" t="str">
        <f t="shared" si="27"/>
        <v/>
      </c>
      <c r="R159" s="76" t="str">
        <f t="shared" si="27"/>
        <v/>
      </c>
      <c r="S159" s="76" t="str">
        <f t="shared" si="27"/>
        <v/>
      </c>
      <c r="T159" s="76" t="str">
        <f t="shared" si="27"/>
        <v/>
      </c>
      <c r="U159" s="76" t="str">
        <f t="shared" si="27"/>
        <v/>
      </c>
      <c r="V159" s="76" t="e">
        <f t="shared" si="27"/>
        <v>#VALUE!</v>
      </c>
      <c r="W159" s="76" t="e">
        <f t="shared" si="27"/>
        <v>#VALUE!</v>
      </c>
    </row>
    <row r="160" spans="2:23">
      <c r="B160" s="60">
        <v>4.4999999999999998E-2</v>
      </c>
      <c r="C160" s="76" t="e">
        <f t="shared" ref="C160:W160" si="28">IF(MOD(C107,5)=0,C107,"")</f>
        <v>#VALUE!</v>
      </c>
      <c r="D160" s="76" t="e">
        <f t="shared" si="28"/>
        <v>#VALUE!</v>
      </c>
      <c r="E160" s="76" t="str">
        <f t="shared" si="28"/>
        <v/>
      </c>
      <c r="F160" s="76" t="str">
        <f t="shared" si="28"/>
        <v/>
      </c>
      <c r="G160" s="76" t="e">
        <f t="shared" si="28"/>
        <v>#VALUE!</v>
      </c>
      <c r="H160" s="76" t="e">
        <f t="shared" si="28"/>
        <v>#VALUE!</v>
      </c>
      <c r="I160" s="76" t="e">
        <f t="shared" si="28"/>
        <v>#VALUE!</v>
      </c>
      <c r="J160" s="76" t="e">
        <f t="shared" si="28"/>
        <v>#VALUE!</v>
      </c>
      <c r="K160" s="76">
        <f t="shared" si="28"/>
        <v>50</v>
      </c>
      <c r="L160" s="76" t="e">
        <f t="shared" si="28"/>
        <v>#VALUE!</v>
      </c>
      <c r="M160" s="76" t="str">
        <f t="shared" si="28"/>
        <v/>
      </c>
      <c r="N160" s="76" t="e">
        <f t="shared" si="28"/>
        <v>#VALUE!</v>
      </c>
      <c r="O160" s="76" t="e">
        <f t="shared" si="28"/>
        <v>#VALUE!</v>
      </c>
      <c r="P160" s="76" t="str">
        <f t="shared" si="28"/>
        <v/>
      </c>
      <c r="Q160" s="76" t="e">
        <f t="shared" si="28"/>
        <v>#VALUE!</v>
      </c>
      <c r="R160" s="76">
        <f t="shared" si="28"/>
        <v>20</v>
      </c>
      <c r="S160" s="76" t="e">
        <f t="shared" si="28"/>
        <v>#VALUE!</v>
      </c>
      <c r="T160" s="76" t="e">
        <f t="shared" si="28"/>
        <v>#VALUE!</v>
      </c>
      <c r="U160" s="76" t="e">
        <f t="shared" si="28"/>
        <v>#VALUE!</v>
      </c>
      <c r="V160" s="76" t="str">
        <f t="shared" si="28"/>
        <v/>
      </c>
      <c r="W160" s="76" t="e">
        <f t="shared" si="28"/>
        <v>#VALUE!</v>
      </c>
    </row>
    <row r="161" spans="2:23">
      <c r="B161" s="63">
        <v>0.05</v>
      </c>
      <c r="C161" s="76" t="e">
        <f t="shared" ref="C161:W161" si="29">IF(MOD(C108,5)=0,C108,"")</f>
        <v>#VALUE!</v>
      </c>
      <c r="D161" s="76" t="e">
        <f t="shared" si="29"/>
        <v>#VALUE!</v>
      </c>
      <c r="E161" s="76" t="e">
        <f t="shared" si="29"/>
        <v>#VALUE!</v>
      </c>
      <c r="F161" s="76" t="e">
        <f t="shared" si="29"/>
        <v>#VALUE!</v>
      </c>
      <c r="G161" s="76" t="e">
        <f t="shared" si="29"/>
        <v>#VALUE!</v>
      </c>
      <c r="H161" s="76" t="e">
        <f t="shared" si="29"/>
        <v>#VALUE!</v>
      </c>
      <c r="I161" s="76" t="str">
        <f t="shared" si="29"/>
        <v/>
      </c>
      <c r="J161" s="76" t="e">
        <f t="shared" si="29"/>
        <v>#VALUE!</v>
      </c>
      <c r="K161" s="76" t="e">
        <f t="shared" si="29"/>
        <v>#VALUE!</v>
      </c>
      <c r="L161" s="76" t="e">
        <f t="shared" si="29"/>
        <v>#VALUE!</v>
      </c>
      <c r="M161" s="76" t="str">
        <f t="shared" si="29"/>
        <v/>
      </c>
      <c r="N161" s="76" t="str">
        <f t="shared" si="29"/>
        <v/>
      </c>
      <c r="O161" s="76" t="e">
        <f t="shared" si="29"/>
        <v>#VALUE!</v>
      </c>
      <c r="P161" s="76" t="str">
        <f t="shared" si="29"/>
        <v/>
      </c>
      <c r="Q161" s="76" t="e">
        <f t="shared" si="29"/>
        <v>#VALUE!</v>
      </c>
      <c r="R161" s="76" t="str">
        <f t="shared" si="29"/>
        <v/>
      </c>
      <c r="S161" s="76">
        <f t="shared" si="29"/>
        <v>35</v>
      </c>
      <c r="T161" s="76" t="e">
        <f t="shared" si="29"/>
        <v>#VALUE!</v>
      </c>
      <c r="U161" s="76" t="e">
        <f t="shared" si="29"/>
        <v>#VALUE!</v>
      </c>
      <c r="V161" s="76" t="e">
        <f t="shared" si="29"/>
        <v>#VALUE!</v>
      </c>
      <c r="W161" s="76">
        <f t="shared" si="29"/>
        <v>30</v>
      </c>
    </row>
    <row r="162" spans="2:23">
      <c r="B162" s="64">
        <v>0.06</v>
      </c>
      <c r="C162" s="76" t="e">
        <f t="shared" ref="C162:W162" si="30">IF(MOD(C109,5)=0,C109,"")</f>
        <v>#VALUE!</v>
      </c>
      <c r="D162" s="76" t="e">
        <f t="shared" si="30"/>
        <v>#VALUE!</v>
      </c>
      <c r="E162" s="76" t="e">
        <f t="shared" si="30"/>
        <v>#VALUE!</v>
      </c>
      <c r="F162" s="76" t="e">
        <f t="shared" si="30"/>
        <v>#VALUE!</v>
      </c>
      <c r="G162" s="76" t="str">
        <f t="shared" si="30"/>
        <v/>
      </c>
      <c r="H162" s="76" t="e">
        <f t="shared" si="30"/>
        <v>#VALUE!</v>
      </c>
      <c r="I162" s="76" t="str">
        <f t="shared" si="30"/>
        <v/>
      </c>
      <c r="J162" s="76" t="e">
        <f t="shared" si="30"/>
        <v>#VALUE!</v>
      </c>
      <c r="K162" s="76" t="e">
        <f t="shared" si="30"/>
        <v>#VALUE!</v>
      </c>
      <c r="L162" s="76" t="e">
        <f t="shared" si="30"/>
        <v>#VALUE!</v>
      </c>
      <c r="M162" s="76" t="str">
        <f t="shared" si="30"/>
        <v/>
      </c>
      <c r="N162" s="76" t="str">
        <f t="shared" si="30"/>
        <v/>
      </c>
      <c r="O162" s="76" t="e">
        <f t="shared" si="30"/>
        <v>#VALUE!</v>
      </c>
      <c r="P162" s="76" t="str">
        <f t="shared" si="30"/>
        <v/>
      </c>
      <c r="Q162" s="76" t="e">
        <f t="shared" si="30"/>
        <v>#VALUE!</v>
      </c>
      <c r="R162" s="76" t="e">
        <f t="shared" si="30"/>
        <v>#VALUE!</v>
      </c>
      <c r="S162" s="76" t="str">
        <f t="shared" si="30"/>
        <v/>
      </c>
      <c r="T162" s="76" t="e">
        <f t="shared" si="30"/>
        <v>#VALUE!</v>
      </c>
      <c r="U162" s="76" t="e">
        <f t="shared" si="30"/>
        <v>#VALUE!</v>
      </c>
      <c r="V162" s="76" t="e">
        <f t="shared" si="30"/>
        <v>#VALUE!</v>
      </c>
      <c r="W162" s="76" t="str">
        <f t="shared" si="30"/>
        <v/>
      </c>
    </row>
    <row r="163" spans="2:23">
      <c r="B163" s="64">
        <v>7.0000000000000007E-2</v>
      </c>
      <c r="C163" s="76" t="e">
        <f t="shared" ref="C163:W163" si="31">IF(MOD(C110,5)=0,C110,"")</f>
        <v>#VALUE!</v>
      </c>
      <c r="D163" s="76" t="e">
        <f t="shared" si="31"/>
        <v>#VALUE!</v>
      </c>
      <c r="E163" s="76" t="str">
        <f t="shared" si="31"/>
        <v/>
      </c>
      <c r="F163" s="76" t="e">
        <f t="shared" si="31"/>
        <v>#VALUE!</v>
      </c>
      <c r="G163" s="76" t="e">
        <f t="shared" si="31"/>
        <v>#VALUE!</v>
      </c>
      <c r="H163" s="76" t="e">
        <f t="shared" si="31"/>
        <v>#VALUE!</v>
      </c>
      <c r="I163" s="76">
        <f t="shared" si="31"/>
        <v>10</v>
      </c>
      <c r="J163" s="76" t="e">
        <f t="shared" si="31"/>
        <v>#VALUE!</v>
      </c>
      <c r="K163" s="76" t="e">
        <f t="shared" si="31"/>
        <v>#VALUE!</v>
      </c>
      <c r="L163" s="76" t="e">
        <f t="shared" si="31"/>
        <v>#VALUE!</v>
      </c>
      <c r="M163" s="76" t="str">
        <f t="shared" si="31"/>
        <v/>
      </c>
      <c r="N163" s="76" t="str">
        <f t="shared" si="31"/>
        <v/>
      </c>
      <c r="O163" s="76" t="str">
        <f t="shared" si="31"/>
        <v/>
      </c>
      <c r="P163" s="76" t="str">
        <f t="shared" si="31"/>
        <v/>
      </c>
      <c r="Q163" s="76" t="e">
        <f t="shared" si="31"/>
        <v>#VALUE!</v>
      </c>
      <c r="R163" s="76" t="str">
        <f t="shared" si="31"/>
        <v/>
      </c>
      <c r="S163" s="76" t="str">
        <f t="shared" si="31"/>
        <v/>
      </c>
      <c r="T163" s="76" t="e">
        <f t="shared" si="31"/>
        <v>#VALUE!</v>
      </c>
      <c r="U163" s="76" t="str">
        <f t="shared" si="31"/>
        <v/>
      </c>
      <c r="V163" s="76" t="e">
        <f t="shared" si="31"/>
        <v>#VALUE!</v>
      </c>
      <c r="W163" s="76" t="str">
        <f t="shared" si="31"/>
        <v/>
      </c>
    </row>
    <row r="164" spans="2:23">
      <c r="B164" s="64">
        <v>0.08</v>
      </c>
      <c r="C164" s="76" t="e">
        <f t="shared" ref="C164:W164" si="32">IF(MOD(C111,5)=0,C111,"")</f>
        <v>#VALUE!</v>
      </c>
      <c r="D164" s="76" t="e">
        <f t="shared" si="32"/>
        <v>#VALUE!</v>
      </c>
      <c r="E164" s="76" t="e">
        <f t="shared" si="32"/>
        <v>#VALUE!</v>
      </c>
      <c r="F164" s="76" t="e">
        <f t="shared" si="32"/>
        <v>#VALUE!</v>
      </c>
      <c r="G164" s="76" t="e">
        <f t="shared" si="32"/>
        <v>#VALUE!</v>
      </c>
      <c r="H164" s="76" t="e">
        <f t="shared" si="32"/>
        <v>#VALUE!</v>
      </c>
      <c r="I164" s="76" t="str">
        <f t="shared" si="32"/>
        <v/>
      </c>
      <c r="J164" s="76" t="e">
        <f t="shared" si="32"/>
        <v>#VALUE!</v>
      </c>
      <c r="K164" s="76" t="e">
        <f t="shared" si="32"/>
        <v>#VALUE!</v>
      </c>
      <c r="L164" s="76" t="e">
        <f t="shared" si="32"/>
        <v>#VALUE!</v>
      </c>
      <c r="M164" s="76" t="e">
        <f t="shared" si="32"/>
        <v>#VALUE!</v>
      </c>
      <c r="N164" s="76" t="e">
        <f t="shared" si="32"/>
        <v>#VALUE!</v>
      </c>
      <c r="O164" s="76" t="str">
        <f t="shared" si="32"/>
        <v/>
      </c>
      <c r="P164" s="76" t="e">
        <f t="shared" si="32"/>
        <v>#VALUE!</v>
      </c>
      <c r="Q164" s="76" t="e">
        <f t="shared" si="32"/>
        <v>#VALUE!</v>
      </c>
      <c r="R164" s="76" t="e">
        <f t="shared" si="32"/>
        <v>#VALUE!</v>
      </c>
      <c r="S164" s="76" t="e">
        <f t="shared" si="32"/>
        <v>#VALUE!</v>
      </c>
      <c r="T164" s="76" t="e">
        <f t="shared" si="32"/>
        <v>#VALUE!</v>
      </c>
      <c r="U164" s="76" t="e">
        <f t="shared" si="32"/>
        <v>#VALUE!</v>
      </c>
      <c r="V164" s="76" t="e">
        <f t="shared" si="32"/>
        <v>#VALUE!</v>
      </c>
      <c r="W164" s="76" t="e">
        <f t="shared" si="32"/>
        <v>#VALUE!</v>
      </c>
    </row>
    <row r="165" spans="2:23">
      <c r="B165" s="64">
        <v>0.09</v>
      </c>
      <c r="C165" s="76" t="e">
        <f t="shared" ref="C165:W165" si="33">IF(MOD(C112,5)=0,C112,"")</f>
        <v>#VALUE!</v>
      </c>
      <c r="D165" s="76" t="e">
        <f t="shared" si="33"/>
        <v>#VALUE!</v>
      </c>
      <c r="E165" s="76" t="e">
        <f t="shared" si="33"/>
        <v>#VALUE!</v>
      </c>
      <c r="F165" s="76" t="e">
        <f t="shared" si="33"/>
        <v>#VALUE!</v>
      </c>
      <c r="G165" s="76" t="e">
        <f t="shared" si="33"/>
        <v>#VALUE!</v>
      </c>
      <c r="H165" s="76" t="str">
        <f t="shared" si="33"/>
        <v/>
      </c>
      <c r="I165" s="76" t="str">
        <f t="shared" si="33"/>
        <v/>
      </c>
      <c r="J165" s="76" t="e">
        <f t="shared" si="33"/>
        <v>#VALUE!</v>
      </c>
      <c r="K165" s="76" t="e">
        <f t="shared" si="33"/>
        <v>#VALUE!</v>
      </c>
      <c r="L165" s="76" t="e">
        <f t="shared" si="33"/>
        <v>#VALUE!</v>
      </c>
      <c r="M165" s="76" t="e">
        <f t="shared" si="33"/>
        <v>#VALUE!</v>
      </c>
      <c r="N165" s="76" t="e">
        <f t="shared" si="33"/>
        <v>#VALUE!</v>
      </c>
      <c r="O165" s="76">
        <f t="shared" si="33"/>
        <v>15</v>
      </c>
      <c r="P165" s="76" t="e">
        <f t="shared" si="33"/>
        <v>#VALUE!</v>
      </c>
      <c r="Q165" s="76" t="e">
        <f t="shared" si="33"/>
        <v>#VALUE!</v>
      </c>
      <c r="R165" s="76" t="e">
        <f t="shared" si="33"/>
        <v>#VALUE!</v>
      </c>
      <c r="S165" s="76" t="e">
        <f t="shared" si="33"/>
        <v>#VALUE!</v>
      </c>
      <c r="T165" s="76" t="e">
        <f t="shared" si="33"/>
        <v>#VALUE!</v>
      </c>
      <c r="U165" s="76" t="e">
        <f t="shared" si="33"/>
        <v>#VALUE!</v>
      </c>
      <c r="V165" s="76" t="e">
        <f t="shared" si="33"/>
        <v>#VALUE!</v>
      </c>
      <c r="W165" s="76" t="e">
        <f t="shared" si="33"/>
        <v>#VALUE!</v>
      </c>
    </row>
    <row r="166" spans="2:23">
      <c r="B166" s="63">
        <v>0.1</v>
      </c>
      <c r="C166" s="76" t="e">
        <f t="shared" ref="C166:W166" si="34">IF(MOD(C113,5)=0,C113,"")</f>
        <v>#VALUE!</v>
      </c>
      <c r="D166" s="76" t="e">
        <f t="shared" si="34"/>
        <v>#VALUE!</v>
      </c>
      <c r="E166" s="76" t="e">
        <f t="shared" si="34"/>
        <v>#VALUE!</v>
      </c>
      <c r="F166" s="76" t="e">
        <f t="shared" si="34"/>
        <v>#VALUE!</v>
      </c>
      <c r="G166" s="76" t="str">
        <f t="shared" si="34"/>
        <v/>
      </c>
      <c r="H166" s="76" t="e">
        <f t="shared" si="34"/>
        <v>#VALUE!</v>
      </c>
      <c r="I166" s="76" t="str">
        <f t="shared" si="34"/>
        <v/>
      </c>
      <c r="J166" s="76">
        <f t="shared" si="34"/>
        <v>40</v>
      </c>
      <c r="K166" s="76" t="e">
        <f t="shared" si="34"/>
        <v>#VALUE!</v>
      </c>
      <c r="L166" s="76" t="e">
        <f t="shared" si="34"/>
        <v>#VALUE!</v>
      </c>
      <c r="M166" s="76" t="str">
        <f t="shared" si="34"/>
        <v/>
      </c>
      <c r="N166" s="76" t="e">
        <f t="shared" si="34"/>
        <v>#VALUE!</v>
      </c>
      <c r="O166" s="76" t="str">
        <f t="shared" si="34"/>
        <v/>
      </c>
      <c r="P166" s="76" t="e">
        <f t="shared" si="34"/>
        <v>#VALUE!</v>
      </c>
      <c r="Q166" s="76" t="str">
        <f t="shared" si="34"/>
        <v/>
      </c>
      <c r="R166" s="76" t="e">
        <f t="shared" si="34"/>
        <v>#VALUE!</v>
      </c>
      <c r="S166" s="76" t="str">
        <f t="shared" si="34"/>
        <v/>
      </c>
      <c r="T166" s="76" t="e">
        <f t="shared" si="34"/>
        <v>#VALUE!</v>
      </c>
      <c r="U166" s="76">
        <f t="shared" si="34"/>
        <v>5</v>
      </c>
      <c r="V166" s="76" t="str">
        <f t="shared" si="34"/>
        <v/>
      </c>
      <c r="W166" s="76" t="e">
        <f t="shared" si="34"/>
        <v>#VALUE!</v>
      </c>
    </row>
    <row r="167" spans="2:23">
      <c r="B167" s="64">
        <v>0.15</v>
      </c>
      <c r="C167" s="76" t="str">
        <f t="shared" ref="C167:W167" si="35">IF(MOD(C114,5)=0,C114,"")</f>
        <v/>
      </c>
      <c r="D167" s="76" t="e">
        <f t="shared" si="35"/>
        <v>#VALUE!</v>
      </c>
      <c r="E167" s="76" t="e">
        <f t="shared" si="35"/>
        <v>#VALUE!</v>
      </c>
      <c r="F167" s="76" t="str">
        <f t="shared" si="35"/>
        <v/>
      </c>
      <c r="G167" s="76" t="e">
        <f t="shared" si="35"/>
        <v>#VALUE!</v>
      </c>
      <c r="H167" s="76" t="str">
        <f t="shared" si="35"/>
        <v/>
      </c>
      <c r="I167" s="76" t="e">
        <f t="shared" si="35"/>
        <v>#VALUE!</v>
      </c>
      <c r="J167" s="76">
        <f t="shared" si="35"/>
        <v>45</v>
      </c>
      <c r="K167" s="76" t="str">
        <f t="shared" si="35"/>
        <v/>
      </c>
      <c r="L167" s="76" t="e">
        <f t="shared" si="35"/>
        <v>#VALUE!</v>
      </c>
      <c r="M167" s="76" t="str">
        <f t="shared" si="35"/>
        <v/>
      </c>
      <c r="N167" s="76" t="e">
        <f t="shared" si="35"/>
        <v>#VALUE!</v>
      </c>
      <c r="O167" s="76">
        <f t="shared" si="35"/>
        <v>20</v>
      </c>
      <c r="P167" s="76" t="e">
        <f t="shared" si="35"/>
        <v>#VALUE!</v>
      </c>
      <c r="Q167" s="76" t="str">
        <f t="shared" si="35"/>
        <v/>
      </c>
      <c r="R167" s="76" t="e">
        <f t="shared" si="35"/>
        <v>#VALUE!</v>
      </c>
      <c r="S167" s="76">
        <f t="shared" si="35"/>
        <v>50</v>
      </c>
      <c r="T167" s="76" t="e">
        <f t="shared" si="35"/>
        <v>#VALUE!</v>
      </c>
      <c r="U167" s="76" t="e">
        <f t="shared" si="35"/>
        <v>#VALUE!</v>
      </c>
      <c r="V167" s="76" t="str">
        <f t="shared" si="35"/>
        <v/>
      </c>
      <c r="W167" s="76" t="e">
        <f t="shared" si="35"/>
        <v>#VALUE!</v>
      </c>
    </row>
    <row r="168" spans="2:23">
      <c r="B168" s="64">
        <v>0.2</v>
      </c>
      <c r="C168" s="76" t="e">
        <f t="shared" ref="C168:W168" si="36">IF(MOD(C115,5)=0,C115,"")</f>
        <v>#VALUE!</v>
      </c>
      <c r="D168" s="76">
        <f t="shared" si="36"/>
        <v>55</v>
      </c>
      <c r="E168" s="76" t="e">
        <f t="shared" si="36"/>
        <v>#VALUE!</v>
      </c>
      <c r="F168" s="76" t="e">
        <f t="shared" si="36"/>
        <v>#VALUE!</v>
      </c>
      <c r="G168" s="76" t="e">
        <f t="shared" si="36"/>
        <v>#VALUE!</v>
      </c>
      <c r="H168" s="76" t="e">
        <f t="shared" si="36"/>
        <v>#VALUE!</v>
      </c>
      <c r="I168" s="76">
        <f t="shared" si="36"/>
        <v>20</v>
      </c>
      <c r="J168" s="76" t="e">
        <f t="shared" si="36"/>
        <v>#VALUE!</v>
      </c>
      <c r="K168" s="76" t="e">
        <f t="shared" si="36"/>
        <v>#VALUE!</v>
      </c>
      <c r="L168" s="76" t="e">
        <f t="shared" si="36"/>
        <v>#VALUE!</v>
      </c>
      <c r="M168" s="76">
        <f t="shared" si="36"/>
        <v>40</v>
      </c>
      <c r="N168" s="76">
        <f t="shared" si="36"/>
        <v>80</v>
      </c>
      <c r="O168" s="76" t="str">
        <f t="shared" si="36"/>
        <v/>
      </c>
      <c r="P168" s="76" t="e">
        <f t="shared" si="36"/>
        <v>#VALUE!</v>
      </c>
      <c r="Q168" s="76" t="e">
        <f t="shared" si="36"/>
        <v>#VALUE!</v>
      </c>
      <c r="R168" s="76" t="e">
        <f t="shared" si="36"/>
        <v>#VALUE!</v>
      </c>
      <c r="S168" s="76" t="str">
        <f t="shared" si="36"/>
        <v/>
      </c>
      <c r="T168" s="76" t="e">
        <f t="shared" si="36"/>
        <v>#VALUE!</v>
      </c>
      <c r="U168" s="76" t="str">
        <f t="shared" si="36"/>
        <v/>
      </c>
      <c r="V168" s="76">
        <f t="shared" si="36"/>
        <v>25</v>
      </c>
      <c r="W168" s="76" t="e">
        <f t="shared" si="36"/>
        <v>#VALUE!</v>
      </c>
    </row>
    <row r="169" spans="2:23">
      <c r="B169" s="64">
        <v>0.25</v>
      </c>
      <c r="C169" s="76" t="e">
        <f t="shared" ref="C169:W169" si="37">IF(MOD(C116,5)=0,C116,"")</f>
        <v>#VALUE!</v>
      </c>
      <c r="D169" s="76" t="str">
        <f t="shared" si="37"/>
        <v/>
      </c>
      <c r="E169" s="76" t="e">
        <f t="shared" si="37"/>
        <v>#VALUE!</v>
      </c>
      <c r="F169" s="76" t="e">
        <f t="shared" si="37"/>
        <v>#VALUE!</v>
      </c>
      <c r="G169" s="76" t="e">
        <f t="shared" si="37"/>
        <v>#VALUE!</v>
      </c>
      <c r="H169" s="76" t="e">
        <f t="shared" si="37"/>
        <v>#VALUE!</v>
      </c>
      <c r="I169" s="76" t="e">
        <f t="shared" si="37"/>
        <v>#VALUE!</v>
      </c>
      <c r="J169" s="76" t="e">
        <f t="shared" si="37"/>
        <v>#VALUE!</v>
      </c>
      <c r="K169" s="76" t="e">
        <f t="shared" si="37"/>
        <v>#VALUE!</v>
      </c>
      <c r="L169" s="76" t="e">
        <f t="shared" si="37"/>
        <v>#VALUE!</v>
      </c>
      <c r="M169" s="76" t="e">
        <f t="shared" si="37"/>
        <v>#VALUE!</v>
      </c>
      <c r="N169" s="76" t="str">
        <f t="shared" si="37"/>
        <v/>
      </c>
      <c r="O169" s="76" t="e">
        <f t="shared" si="37"/>
        <v>#VALUE!</v>
      </c>
      <c r="P169" s="76" t="e">
        <f t="shared" si="37"/>
        <v>#VALUE!</v>
      </c>
      <c r="Q169" s="76" t="e">
        <f t="shared" si="37"/>
        <v>#VALUE!</v>
      </c>
      <c r="R169" s="76" t="e">
        <f t="shared" si="37"/>
        <v>#VALUE!</v>
      </c>
      <c r="S169" s="76" t="str">
        <f t="shared" si="37"/>
        <v/>
      </c>
      <c r="T169" s="76" t="str">
        <f t="shared" si="37"/>
        <v/>
      </c>
      <c r="U169" s="76" t="str">
        <f t="shared" si="37"/>
        <v/>
      </c>
      <c r="V169" s="76" t="str">
        <f t="shared" si="37"/>
        <v/>
      </c>
      <c r="W169" s="76" t="e">
        <f t="shared" si="37"/>
        <v>#VALUE!</v>
      </c>
    </row>
    <row r="170" spans="2:23">
      <c r="B170" s="64">
        <v>0.3</v>
      </c>
      <c r="C170" s="76" t="e">
        <f t="shared" ref="C170:W170" si="38">IF(MOD(C117,5)=0,C117,"")</f>
        <v>#VALUE!</v>
      </c>
      <c r="D170" s="76" t="e">
        <f t="shared" si="38"/>
        <v>#VALUE!</v>
      </c>
      <c r="E170" s="76" t="e">
        <f t="shared" si="38"/>
        <v>#VALUE!</v>
      </c>
      <c r="F170" s="76" t="e">
        <f t="shared" si="38"/>
        <v>#VALUE!</v>
      </c>
      <c r="G170" s="76" t="e">
        <f t="shared" si="38"/>
        <v>#VALUE!</v>
      </c>
      <c r="H170" s="76" t="e">
        <f t="shared" si="38"/>
        <v>#VALUE!</v>
      </c>
      <c r="I170" s="76" t="e">
        <f t="shared" si="38"/>
        <v>#VALUE!</v>
      </c>
      <c r="J170" s="76" t="e">
        <f t="shared" si="38"/>
        <v>#VALUE!</v>
      </c>
      <c r="K170" s="76" t="str">
        <f t="shared" si="38"/>
        <v/>
      </c>
      <c r="L170" s="76" t="str">
        <f t="shared" si="38"/>
        <v/>
      </c>
      <c r="M170" s="76">
        <f t="shared" si="38"/>
        <v>45</v>
      </c>
      <c r="N170" s="76" t="str">
        <f t="shared" si="38"/>
        <v/>
      </c>
      <c r="O170" s="76" t="e">
        <f t="shared" si="38"/>
        <v>#VALUE!</v>
      </c>
      <c r="P170" s="76" t="e">
        <f t="shared" si="38"/>
        <v>#VALUE!</v>
      </c>
      <c r="Q170" s="76" t="str">
        <f t="shared" si="38"/>
        <v/>
      </c>
      <c r="R170" s="76" t="e">
        <f t="shared" si="38"/>
        <v>#VALUE!</v>
      </c>
      <c r="S170" s="76" t="str">
        <f t="shared" si="38"/>
        <v/>
      </c>
      <c r="T170" s="76" t="e">
        <f t="shared" si="38"/>
        <v>#VALUE!</v>
      </c>
      <c r="U170" s="76">
        <f t="shared" si="38"/>
        <v>10</v>
      </c>
      <c r="V170" s="76" t="str">
        <f t="shared" si="38"/>
        <v/>
      </c>
      <c r="W170" s="76" t="str">
        <f t="shared" si="38"/>
        <v/>
      </c>
    </row>
    <row r="171" spans="2:23">
      <c r="B171" s="64">
        <v>0.35</v>
      </c>
      <c r="C171" s="76" t="e">
        <f t="shared" ref="C171:W171" si="39">IF(MOD(C118,5)=0,C118,"")</f>
        <v>#VALUE!</v>
      </c>
      <c r="D171" s="76" t="e">
        <f t="shared" si="39"/>
        <v>#VALUE!</v>
      </c>
      <c r="E171" s="76" t="e">
        <f t="shared" si="39"/>
        <v>#VALUE!</v>
      </c>
      <c r="F171" s="76" t="e">
        <f t="shared" si="39"/>
        <v>#VALUE!</v>
      </c>
      <c r="G171" s="76" t="e">
        <f t="shared" si="39"/>
        <v>#VALUE!</v>
      </c>
      <c r="H171" s="76" t="e">
        <f t="shared" si="39"/>
        <v>#VALUE!</v>
      </c>
      <c r="I171" s="76" t="e">
        <f t="shared" si="39"/>
        <v>#VALUE!</v>
      </c>
      <c r="J171" s="76" t="e">
        <f t="shared" si="39"/>
        <v>#VALUE!</v>
      </c>
      <c r="K171" s="76" t="e">
        <f t="shared" si="39"/>
        <v>#VALUE!</v>
      </c>
      <c r="L171" s="76" t="str">
        <f t="shared" si="39"/>
        <v/>
      </c>
      <c r="M171" s="76">
        <f t="shared" si="39"/>
        <v>45</v>
      </c>
      <c r="N171" s="76" t="str">
        <f t="shared" si="39"/>
        <v/>
      </c>
      <c r="O171" s="76" t="e">
        <f t="shared" si="39"/>
        <v>#VALUE!</v>
      </c>
      <c r="P171" s="76" t="e">
        <f t="shared" si="39"/>
        <v>#VALUE!</v>
      </c>
      <c r="Q171" s="76" t="e">
        <f t="shared" si="39"/>
        <v>#VALUE!</v>
      </c>
      <c r="R171" s="76" t="e">
        <f t="shared" si="39"/>
        <v>#VALUE!</v>
      </c>
      <c r="S171" s="76" t="e">
        <f t="shared" si="39"/>
        <v>#VALUE!</v>
      </c>
      <c r="T171" s="76" t="e">
        <f t="shared" si="39"/>
        <v>#VALUE!</v>
      </c>
      <c r="U171" s="76" t="e">
        <f t="shared" si="39"/>
        <v>#VALUE!</v>
      </c>
      <c r="V171" s="76" t="e">
        <f t="shared" si="39"/>
        <v>#VALUE!</v>
      </c>
      <c r="W171" s="76" t="str">
        <f t="shared" si="39"/>
        <v/>
      </c>
    </row>
    <row r="172" spans="2:23">
      <c r="B172" s="64">
        <v>0.4</v>
      </c>
      <c r="C172" s="76" t="str">
        <f t="shared" ref="C172:W172" si="40">IF(MOD(C119,5)=0,C119,"")</f>
        <v/>
      </c>
      <c r="D172" s="76" t="e">
        <f t="shared" si="40"/>
        <v>#VALUE!</v>
      </c>
      <c r="E172" s="76" t="str">
        <f t="shared" si="40"/>
        <v/>
      </c>
      <c r="F172" s="76" t="str">
        <f t="shared" si="40"/>
        <v/>
      </c>
      <c r="G172" s="76" t="e">
        <f t="shared" si="40"/>
        <v>#VALUE!</v>
      </c>
      <c r="H172" s="76" t="str">
        <f t="shared" si="40"/>
        <v/>
      </c>
      <c r="I172" s="76" t="str">
        <f t="shared" si="40"/>
        <v/>
      </c>
      <c r="J172" s="76" t="e">
        <f t="shared" si="40"/>
        <v>#VALUE!</v>
      </c>
      <c r="K172" s="76" t="e">
        <f t="shared" si="40"/>
        <v>#VALUE!</v>
      </c>
      <c r="L172" s="76" t="str">
        <f t="shared" si="40"/>
        <v/>
      </c>
      <c r="M172" s="76">
        <f t="shared" si="40"/>
        <v>45</v>
      </c>
      <c r="N172" s="76" t="str">
        <f t="shared" si="40"/>
        <v/>
      </c>
      <c r="O172" s="76" t="e">
        <f t="shared" si="40"/>
        <v>#VALUE!</v>
      </c>
      <c r="P172" s="76" t="e">
        <f t="shared" si="40"/>
        <v>#VALUE!</v>
      </c>
      <c r="Q172" s="76" t="e">
        <f t="shared" si="40"/>
        <v>#VALUE!</v>
      </c>
      <c r="R172" s="76" t="str">
        <f t="shared" si="40"/>
        <v/>
      </c>
      <c r="S172" s="76" t="str">
        <f t="shared" si="40"/>
        <v/>
      </c>
      <c r="T172" s="76" t="str">
        <f t="shared" si="40"/>
        <v/>
      </c>
      <c r="U172" s="76" t="str">
        <f t="shared" si="40"/>
        <v/>
      </c>
      <c r="V172" s="76" t="e">
        <f t="shared" si="40"/>
        <v>#VALUE!</v>
      </c>
      <c r="W172" s="76" t="str">
        <f t="shared" si="40"/>
        <v/>
      </c>
    </row>
    <row r="173" spans="2:23">
      <c r="B173" s="64">
        <v>0.45</v>
      </c>
      <c r="C173" s="76" t="e">
        <f t="shared" ref="C173:W173" si="41">IF(MOD(C120,5)=0,C120,"")</f>
        <v>#VALUE!</v>
      </c>
      <c r="D173" s="76" t="e">
        <f t="shared" si="41"/>
        <v>#VALUE!</v>
      </c>
      <c r="E173" s="76" t="str">
        <f t="shared" si="41"/>
        <v/>
      </c>
      <c r="F173" s="76" t="str">
        <f t="shared" si="41"/>
        <v/>
      </c>
      <c r="G173" s="76" t="e">
        <f t="shared" si="41"/>
        <v>#VALUE!</v>
      </c>
      <c r="H173" s="76" t="e">
        <f t="shared" si="41"/>
        <v>#VALUE!</v>
      </c>
      <c r="I173" s="76" t="e">
        <f t="shared" si="41"/>
        <v>#VALUE!</v>
      </c>
      <c r="J173" s="76" t="e">
        <f t="shared" si="41"/>
        <v>#VALUE!</v>
      </c>
      <c r="K173" s="76" t="e">
        <f t="shared" si="41"/>
        <v>#VALUE!</v>
      </c>
      <c r="L173" s="76" t="str">
        <f t="shared" si="41"/>
        <v/>
      </c>
      <c r="M173" s="76">
        <f t="shared" si="41"/>
        <v>45</v>
      </c>
      <c r="N173" s="76" t="str">
        <f t="shared" si="41"/>
        <v/>
      </c>
      <c r="O173" s="76" t="e">
        <f t="shared" si="41"/>
        <v>#VALUE!</v>
      </c>
      <c r="P173" s="76" t="e">
        <f t="shared" si="41"/>
        <v>#VALUE!</v>
      </c>
      <c r="Q173" s="76" t="e">
        <f t="shared" si="41"/>
        <v>#VALUE!</v>
      </c>
      <c r="R173" s="76">
        <f t="shared" si="41"/>
        <v>45</v>
      </c>
      <c r="S173" s="76" t="e">
        <f t="shared" si="41"/>
        <v>#VALUE!</v>
      </c>
      <c r="T173" s="76" t="str">
        <f t="shared" si="41"/>
        <v/>
      </c>
      <c r="U173" s="76" t="e">
        <f t="shared" si="41"/>
        <v>#VALUE!</v>
      </c>
      <c r="V173" s="76" t="e">
        <f t="shared" si="41"/>
        <v>#VALUE!</v>
      </c>
      <c r="W173" s="76" t="e">
        <f t="shared" si="41"/>
        <v>#VALUE!</v>
      </c>
    </row>
    <row r="174" spans="2:23">
      <c r="B174" s="63">
        <v>0.5</v>
      </c>
      <c r="C174" s="76" t="str">
        <f t="shared" ref="C174:W174" si="42">IF(MOD(C121,5)=0,C121,"")</f>
        <v/>
      </c>
      <c r="D174" s="76" t="e">
        <f t="shared" si="42"/>
        <v>#VALUE!</v>
      </c>
      <c r="E174" s="76" t="str">
        <f t="shared" si="42"/>
        <v/>
      </c>
      <c r="F174" s="76">
        <f t="shared" si="42"/>
        <v>20</v>
      </c>
      <c r="G174" s="76" t="e">
        <f t="shared" si="42"/>
        <v>#VALUE!</v>
      </c>
      <c r="H174" s="76" t="e">
        <f t="shared" si="42"/>
        <v>#VALUE!</v>
      </c>
      <c r="I174" s="76" t="e">
        <f t="shared" si="42"/>
        <v>#VALUE!</v>
      </c>
      <c r="J174" s="76" t="str">
        <f t="shared" si="42"/>
        <v/>
      </c>
      <c r="K174" s="76" t="e">
        <f t="shared" si="42"/>
        <v>#VALUE!</v>
      </c>
      <c r="L174" s="76" t="str">
        <f t="shared" si="42"/>
        <v/>
      </c>
      <c r="M174" s="76">
        <f t="shared" si="42"/>
        <v>45</v>
      </c>
      <c r="N174" s="76" t="str">
        <f t="shared" si="42"/>
        <v/>
      </c>
      <c r="O174" s="76" t="str">
        <f t="shared" si="42"/>
        <v/>
      </c>
      <c r="P174" s="76" t="str">
        <f t="shared" si="42"/>
        <v/>
      </c>
      <c r="Q174" s="76">
        <f t="shared" si="42"/>
        <v>80</v>
      </c>
      <c r="R174" s="76" t="str">
        <f t="shared" si="42"/>
        <v/>
      </c>
      <c r="S174" s="76" t="e">
        <f t="shared" si="42"/>
        <v>#VALUE!</v>
      </c>
      <c r="T174" s="76">
        <f t="shared" si="42"/>
        <v>85</v>
      </c>
      <c r="U174" s="76" t="e">
        <f t="shared" si="42"/>
        <v>#VALUE!</v>
      </c>
      <c r="V174" s="76">
        <f t="shared" si="42"/>
        <v>35</v>
      </c>
      <c r="W174" s="76" t="str">
        <f t="shared" si="42"/>
        <v/>
      </c>
    </row>
    <row r="175" spans="2:23">
      <c r="B175" s="64">
        <v>0.6</v>
      </c>
      <c r="C175" s="76" t="e">
        <f t="shared" ref="C175:W175" si="43">IF(MOD(C122,5)=0,C122,"")</f>
        <v>#VALUE!</v>
      </c>
      <c r="D175" s="76" t="e">
        <f t="shared" si="43"/>
        <v>#VALUE!</v>
      </c>
      <c r="E175" s="76" t="str">
        <f t="shared" si="43"/>
        <v/>
      </c>
      <c r="F175" s="76" t="e">
        <f t="shared" si="43"/>
        <v>#VALUE!</v>
      </c>
      <c r="G175" s="76" t="e">
        <f t="shared" si="43"/>
        <v>#VALUE!</v>
      </c>
      <c r="H175" s="76" t="e">
        <f t="shared" si="43"/>
        <v>#VALUE!</v>
      </c>
      <c r="I175" s="76" t="e">
        <f t="shared" si="43"/>
        <v>#VALUE!</v>
      </c>
      <c r="J175" s="76" t="e">
        <f t="shared" si="43"/>
        <v>#VALUE!</v>
      </c>
      <c r="K175" s="76" t="e">
        <f t="shared" si="43"/>
        <v>#VALUE!</v>
      </c>
      <c r="L175" s="76" t="str">
        <f t="shared" si="43"/>
        <v/>
      </c>
      <c r="M175" s="76">
        <f t="shared" si="43"/>
        <v>45</v>
      </c>
      <c r="N175" s="76" t="str">
        <f t="shared" si="43"/>
        <v/>
      </c>
      <c r="O175" s="76" t="str">
        <f t="shared" si="43"/>
        <v/>
      </c>
      <c r="P175" s="76" t="str">
        <f t="shared" si="43"/>
        <v/>
      </c>
      <c r="Q175" s="76">
        <f t="shared" si="43"/>
        <v>80</v>
      </c>
      <c r="R175" s="76" t="str">
        <f t="shared" si="43"/>
        <v/>
      </c>
      <c r="S175" s="76" t="e">
        <f t="shared" si="43"/>
        <v>#VALUE!</v>
      </c>
      <c r="T175" s="76" t="e">
        <f t="shared" si="43"/>
        <v>#VALUE!</v>
      </c>
      <c r="U175" s="76" t="e">
        <f t="shared" si="43"/>
        <v>#VALUE!</v>
      </c>
      <c r="V175" s="76" t="str">
        <f t="shared" si="43"/>
        <v/>
      </c>
      <c r="W175" s="76" t="str">
        <f t="shared" si="43"/>
        <v/>
      </c>
    </row>
    <row r="176" spans="2:23">
      <c r="B176" s="64">
        <v>0.7</v>
      </c>
      <c r="C176" s="76" t="e">
        <f t="shared" ref="C176:W176" si="44">IF(MOD(C123,5)=0,C123,"")</f>
        <v>#VALUE!</v>
      </c>
      <c r="D176" s="76" t="str">
        <f t="shared" si="44"/>
        <v/>
      </c>
      <c r="E176" s="76" t="str">
        <f t="shared" si="44"/>
        <v/>
      </c>
      <c r="F176" s="76" t="e">
        <f t="shared" si="44"/>
        <v>#VALUE!</v>
      </c>
      <c r="G176" s="76" t="e">
        <f t="shared" si="44"/>
        <v>#VALUE!</v>
      </c>
      <c r="H176" s="76" t="e">
        <f t="shared" si="44"/>
        <v>#VALUE!</v>
      </c>
      <c r="I176" s="76">
        <f t="shared" si="44"/>
        <v>35</v>
      </c>
      <c r="J176" s="76" t="e">
        <f t="shared" si="44"/>
        <v>#VALUE!</v>
      </c>
      <c r="K176" s="76" t="e">
        <f t="shared" si="44"/>
        <v>#VALUE!</v>
      </c>
      <c r="L176" s="76" t="str">
        <f t="shared" si="44"/>
        <v/>
      </c>
      <c r="M176" s="76">
        <f t="shared" si="44"/>
        <v>45</v>
      </c>
      <c r="N176" s="76" t="str">
        <f t="shared" si="44"/>
        <v/>
      </c>
      <c r="O176" s="76" t="str">
        <f t="shared" si="44"/>
        <v/>
      </c>
      <c r="P176" s="76" t="str">
        <f t="shared" si="44"/>
        <v/>
      </c>
      <c r="Q176" s="76">
        <f t="shared" si="44"/>
        <v>80</v>
      </c>
      <c r="R176" s="76" t="str">
        <f t="shared" si="44"/>
        <v/>
      </c>
      <c r="S176" s="76">
        <f t="shared" si="44"/>
        <v>65</v>
      </c>
      <c r="T176" s="76" t="e">
        <f t="shared" si="44"/>
        <v>#VALUE!</v>
      </c>
      <c r="U176" s="76">
        <f t="shared" si="44"/>
        <v>15</v>
      </c>
      <c r="V176" s="76" t="str">
        <f t="shared" si="44"/>
        <v/>
      </c>
      <c r="W176" s="76" t="str">
        <f t="shared" si="44"/>
        <v/>
      </c>
    </row>
    <row r="177" spans="2:23">
      <c r="B177" s="64">
        <v>0.8</v>
      </c>
      <c r="C177" s="76" t="e">
        <f t="shared" ref="C177:W177" si="45">IF(MOD(C124,5)=0,C124,"")</f>
        <v>#VALUE!</v>
      </c>
      <c r="D177" s="76" t="e">
        <f t="shared" si="45"/>
        <v>#VALUE!</v>
      </c>
      <c r="E177" s="76" t="e">
        <f t="shared" si="45"/>
        <v>#VALUE!</v>
      </c>
      <c r="F177" s="76" t="e">
        <f t="shared" si="45"/>
        <v>#VALUE!</v>
      </c>
      <c r="G177" s="76">
        <f t="shared" si="45"/>
        <v>40</v>
      </c>
      <c r="H177" s="76" t="e">
        <f t="shared" si="45"/>
        <v>#VALUE!</v>
      </c>
      <c r="I177" s="76" t="e">
        <f t="shared" si="45"/>
        <v>#VALUE!</v>
      </c>
      <c r="J177" s="76" t="e">
        <f t="shared" si="45"/>
        <v>#VALUE!</v>
      </c>
      <c r="K177" s="76" t="e">
        <f t="shared" si="45"/>
        <v>#VALUE!</v>
      </c>
      <c r="L177" s="76" t="str">
        <f t="shared" si="45"/>
        <v/>
      </c>
      <c r="M177" s="76">
        <f t="shared" si="45"/>
        <v>45</v>
      </c>
      <c r="N177" s="76" t="str">
        <f t="shared" si="45"/>
        <v/>
      </c>
      <c r="O177" s="76" t="str">
        <f t="shared" si="45"/>
        <v/>
      </c>
      <c r="P177" s="76" t="str">
        <f t="shared" si="45"/>
        <v/>
      </c>
      <c r="Q177" s="76">
        <f t="shared" si="45"/>
        <v>80</v>
      </c>
      <c r="R177" s="76" t="e">
        <f t="shared" si="45"/>
        <v>#VALUE!</v>
      </c>
      <c r="S177" s="76" t="e">
        <f t="shared" si="45"/>
        <v>#VALUE!</v>
      </c>
      <c r="T177" s="76" t="e">
        <f t="shared" si="45"/>
        <v>#VALUE!</v>
      </c>
      <c r="U177" s="76" t="e">
        <f t="shared" si="45"/>
        <v>#VALUE!</v>
      </c>
      <c r="V177" s="76" t="e">
        <f t="shared" si="45"/>
        <v>#VALUE!</v>
      </c>
      <c r="W177" s="76" t="e">
        <f t="shared" si="45"/>
        <v>#VALUE!</v>
      </c>
    </row>
    <row r="178" spans="2:23">
      <c r="B178" s="64">
        <v>0.9</v>
      </c>
      <c r="C178" s="76" t="e">
        <f t="shared" ref="C178:W178" si="46">IF(MOD(C125,5)=0,C125,"")</f>
        <v>#VALUE!</v>
      </c>
      <c r="D178" s="76" t="e">
        <f t="shared" si="46"/>
        <v>#VALUE!</v>
      </c>
      <c r="E178" s="76" t="e">
        <f t="shared" si="46"/>
        <v>#VALUE!</v>
      </c>
      <c r="F178" s="76" t="e">
        <f t="shared" si="46"/>
        <v>#VALUE!</v>
      </c>
      <c r="G178" s="76" t="e">
        <f t="shared" si="46"/>
        <v>#VALUE!</v>
      </c>
      <c r="H178" s="76" t="e">
        <f t="shared" si="46"/>
        <v>#VALUE!</v>
      </c>
      <c r="I178" s="76" t="e">
        <f t="shared" si="46"/>
        <v>#VALUE!</v>
      </c>
      <c r="J178" s="76" t="e">
        <f t="shared" si="46"/>
        <v>#VALUE!</v>
      </c>
      <c r="K178" s="76" t="e">
        <f t="shared" si="46"/>
        <v>#VALUE!</v>
      </c>
      <c r="L178" s="76" t="str">
        <f t="shared" si="46"/>
        <v/>
      </c>
      <c r="M178" s="76">
        <f t="shared" si="46"/>
        <v>45</v>
      </c>
      <c r="N178" s="76" t="str">
        <f t="shared" si="46"/>
        <v/>
      </c>
      <c r="O178" s="76" t="str">
        <f t="shared" si="46"/>
        <v/>
      </c>
      <c r="P178" s="76" t="str">
        <f t="shared" si="46"/>
        <v/>
      </c>
      <c r="Q178" s="76">
        <f t="shared" si="46"/>
        <v>80</v>
      </c>
      <c r="R178" s="76" t="e">
        <f t="shared" si="46"/>
        <v>#VALUE!</v>
      </c>
      <c r="S178" s="76" t="e">
        <f t="shared" si="46"/>
        <v>#VALUE!</v>
      </c>
      <c r="T178" s="76" t="e">
        <f t="shared" si="46"/>
        <v>#VALUE!</v>
      </c>
      <c r="U178" s="76" t="e">
        <f t="shared" si="46"/>
        <v>#VALUE!</v>
      </c>
      <c r="V178" s="76" t="e">
        <f t="shared" si="46"/>
        <v>#VALUE!</v>
      </c>
      <c r="W178" s="76" t="e">
        <f t="shared" si="46"/>
        <v>#VALUE!</v>
      </c>
    </row>
    <row r="179" spans="2:23">
      <c r="B179" s="66">
        <v>1</v>
      </c>
      <c r="C179" s="76" t="e">
        <f t="shared" ref="C179:W179" si="47">IF(MOD(C126,5)=0,C126,"")</f>
        <v>#VALUE!</v>
      </c>
      <c r="D179" s="76" t="e">
        <f t="shared" si="47"/>
        <v>#VALUE!</v>
      </c>
      <c r="E179" s="76" t="e">
        <f t="shared" si="47"/>
        <v>#VALUE!</v>
      </c>
      <c r="F179" s="76" t="e">
        <f t="shared" si="47"/>
        <v>#VALUE!</v>
      </c>
      <c r="G179" s="76" t="e">
        <f t="shared" si="47"/>
        <v>#VALUE!</v>
      </c>
      <c r="H179" s="76" t="e">
        <f t="shared" si="47"/>
        <v>#VALUE!</v>
      </c>
      <c r="I179" s="76" t="e">
        <f t="shared" si="47"/>
        <v>#VALUE!</v>
      </c>
      <c r="J179" s="76" t="str">
        <f t="shared" si="47"/>
        <v/>
      </c>
      <c r="K179" s="76" t="e">
        <f t="shared" si="47"/>
        <v>#VALUE!</v>
      </c>
      <c r="L179" s="76" t="str">
        <f t="shared" si="47"/>
        <v/>
      </c>
      <c r="M179" s="76">
        <f t="shared" si="47"/>
        <v>45</v>
      </c>
      <c r="N179" s="76" t="str">
        <f t="shared" si="47"/>
        <v/>
      </c>
      <c r="O179" s="76" t="str">
        <f t="shared" si="47"/>
        <v/>
      </c>
      <c r="P179" s="76" t="str">
        <f t="shared" si="47"/>
        <v/>
      </c>
      <c r="Q179" s="76">
        <f t="shared" si="47"/>
        <v>80</v>
      </c>
      <c r="R179" s="76">
        <f t="shared" si="47"/>
        <v>50</v>
      </c>
      <c r="S179" s="76" t="str">
        <f t="shared" si="47"/>
        <v/>
      </c>
      <c r="T179" s="76">
        <f t="shared" si="47"/>
        <v>90</v>
      </c>
      <c r="U179" s="76" t="str">
        <f t="shared" si="47"/>
        <v/>
      </c>
      <c r="V179" s="76" t="str">
        <f t="shared" si="47"/>
        <v/>
      </c>
      <c r="W179" s="76" t="str">
        <f t="shared" si="47"/>
        <v/>
      </c>
    </row>
  </sheetData>
  <phoneticPr fontId="0" type="noConversion"/>
  <printOptions horizontalCentered="1" verticalCentered="1"/>
  <pageMargins left="0.25" right="0.25" top="0.33" bottom="0.43" header="0.28000000000000003" footer="0.2"/>
  <pageSetup scale="81" orientation="landscape" r:id="rId1"/>
  <headerFooter alignWithMargins="0">
    <oddFooter xml:space="preserve">&amp;L&amp;9&amp;D  &amp;T &amp;Z&amp;F &amp;A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indexed="50"/>
    <pageSetUpPr fitToPage="1"/>
  </sheetPr>
  <dimension ref="B1:J109"/>
  <sheetViews>
    <sheetView showGridLines="0" showRowColHeaders="0" showZeros="0" showOutlineSymbols="0" zoomScale="70" zoomScaleNormal="70" workbookViewId="0">
      <selection activeCell="B1" sqref="B1"/>
    </sheetView>
  </sheetViews>
  <sheetFormatPr defaultColWidth="8.08984375" defaultRowHeight="15"/>
  <cols>
    <col min="1" max="1" width="8.08984375" customWidth="1"/>
    <col min="2" max="2" width="7.6328125" customWidth="1"/>
    <col min="3" max="3" width="4.6328125" customWidth="1"/>
    <col min="4" max="4" width="6.6328125" customWidth="1"/>
    <col min="5" max="10" width="8.6328125" customWidth="1"/>
  </cols>
  <sheetData>
    <row r="1" spans="2:10" ht="15.6">
      <c r="B1" t="s">
        <v>46</v>
      </c>
      <c r="E1" s="189" t="s">
        <v>202</v>
      </c>
    </row>
    <row r="2" spans="2:10">
      <c r="E2" s="79">
        <v>2</v>
      </c>
      <c r="F2" s="79">
        <v>3</v>
      </c>
      <c r="G2" s="79">
        <v>4</v>
      </c>
      <c r="H2" s="79">
        <v>5</v>
      </c>
      <c r="I2" s="79">
        <v>6</v>
      </c>
      <c r="J2" s="79">
        <v>7</v>
      </c>
    </row>
    <row r="4" spans="2:10" ht="15.6">
      <c r="B4" s="80">
        <v>16</v>
      </c>
      <c r="C4" s="81">
        <v>1</v>
      </c>
      <c r="D4" s="73">
        <f t="shared" ref="D4:D35" si="0">B4</f>
        <v>16</v>
      </c>
      <c r="E4" s="82">
        <v>12</v>
      </c>
      <c r="F4" s="80"/>
      <c r="G4" s="80"/>
      <c r="H4" s="80"/>
      <c r="I4" s="80"/>
      <c r="J4" s="80"/>
    </row>
    <row r="5" spans="2:10" ht="15.6">
      <c r="B5" s="80">
        <v>17</v>
      </c>
      <c r="C5" s="81">
        <f t="shared" ref="C5:C36" si="1">C4+1</f>
        <v>2</v>
      </c>
      <c r="D5" s="73">
        <f t="shared" si="0"/>
        <v>17</v>
      </c>
      <c r="E5" s="82">
        <v>13</v>
      </c>
      <c r="F5" s="80"/>
      <c r="G5" s="80"/>
      <c r="H5" s="80"/>
      <c r="I5" s="80"/>
      <c r="J5" s="80"/>
    </row>
    <row r="6" spans="2:10" ht="15.6">
      <c r="B6" s="80">
        <v>18</v>
      </c>
      <c r="C6" s="81">
        <f t="shared" si="1"/>
        <v>3</v>
      </c>
      <c r="D6" s="73">
        <f t="shared" si="0"/>
        <v>18</v>
      </c>
      <c r="E6" s="82">
        <v>14</v>
      </c>
      <c r="F6" s="80"/>
      <c r="G6" s="80"/>
      <c r="H6" s="80"/>
      <c r="I6" s="80"/>
      <c r="J6" s="80"/>
    </row>
    <row r="7" spans="2:10" ht="15.6">
      <c r="B7" s="80">
        <v>19</v>
      </c>
      <c r="C7" s="81">
        <f t="shared" si="1"/>
        <v>4</v>
      </c>
      <c r="D7" s="73">
        <f t="shared" si="0"/>
        <v>19</v>
      </c>
      <c r="E7" s="82">
        <v>14</v>
      </c>
      <c r="F7" s="80"/>
      <c r="G7" s="80"/>
      <c r="H7" s="80"/>
      <c r="I7" s="80"/>
      <c r="J7" s="80"/>
    </row>
    <row r="8" spans="2:10" ht="15.6">
      <c r="B8" s="83">
        <v>20</v>
      </c>
      <c r="C8" s="84">
        <f t="shared" si="1"/>
        <v>5</v>
      </c>
      <c r="D8" s="85">
        <f t="shared" si="0"/>
        <v>20</v>
      </c>
      <c r="E8" s="82">
        <v>15</v>
      </c>
      <c r="F8" s="80"/>
      <c r="G8" s="80"/>
      <c r="H8" s="80"/>
      <c r="I8" s="80"/>
      <c r="J8" s="80"/>
    </row>
    <row r="9" spans="2:10" ht="15.6">
      <c r="B9" s="80">
        <v>21</v>
      </c>
      <c r="C9" s="81">
        <f t="shared" si="1"/>
        <v>6</v>
      </c>
      <c r="D9" s="73">
        <f t="shared" si="0"/>
        <v>21</v>
      </c>
      <c r="E9" s="82">
        <v>16</v>
      </c>
      <c r="F9" s="80"/>
      <c r="G9" s="80"/>
      <c r="H9" s="80"/>
      <c r="I9" s="80"/>
      <c r="J9" s="80"/>
    </row>
    <row r="10" spans="2:10" ht="15.6">
      <c r="B10" s="80">
        <v>22</v>
      </c>
      <c r="C10" s="81">
        <f t="shared" si="1"/>
        <v>7</v>
      </c>
      <c r="D10" s="73">
        <f t="shared" si="0"/>
        <v>22</v>
      </c>
      <c r="E10" s="82">
        <v>16</v>
      </c>
      <c r="F10" s="82">
        <v>13</v>
      </c>
      <c r="G10" s="80"/>
      <c r="H10" s="80"/>
      <c r="I10" s="80"/>
      <c r="J10" s="80"/>
    </row>
    <row r="11" spans="2:10" ht="15.6">
      <c r="B11" s="80">
        <v>23</v>
      </c>
      <c r="C11" s="81">
        <f t="shared" si="1"/>
        <v>8</v>
      </c>
      <c r="D11" s="73">
        <f t="shared" si="0"/>
        <v>23</v>
      </c>
      <c r="E11" s="82">
        <v>17</v>
      </c>
      <c r="F11" s="82">
        <v>14</v>
      </c>
      <c r="G11" s="80"/>
      <c r="H11" s="80"/>
      <c r="I11" s="80"/>
      <c r="J11" s="80"/>
    </row>
    <row r="12" spans="2:10" ht="15.6">
      <c r="B12" s="80">
        <v>24</v>
      </c>
      <c r="C12" s="81">
        <f t="shared" si="1"/>
        <v>9</v>
      </c>
      <c r="D12" s="73">
        <f t="shared" si="0"/>
        <v>24</v>
      </c>
      <c r="E12" s="82">
        <v>18</v>
      </c>
      <c r="F12" s="82">
        <v>14</v>
      </c>
      <c r="G12" s="80"/>
      <c r="H12" s="80"/>
      <c r="I12" s="80"/>
      <c r="J12" s="80"/>
    </row>
    <row r="13" spans="2:10" ht="15.6">
      <c r="B13" s="83">
        <v>25</v>
      </c>
      <c r="C13" s="84">
        <f t="shared" si="1"/>
        <v>10</v>
      </c>
      <c r="D13" s="85">
        <f t="shared" si="0"/>
        <v>25</v>
      </c>
      <c r="E13" s="82">
        <v>19</v>
      </c>
      <c r="F13" s="82">
        <v>15</v>
      </c>
      <c r="G13" s="80"/>
      <c r="H13" s="80"/>
      <c r="I13" s="80"/>
      <c r="J13" s="80"/>
    </row>
    <row r="14" spans="2:10" ht="15.6">
      <c r="B14" s="80">
        <v>26</v>
      </c>
      <c r="C14" s="81">
        <f t="shared" si="1"/>
        <v>11</v>
      </c>
      <c r="D14" s="73">
        <f t="shared" si="0"/>
        <v>26</v>
      </c>
      <c r="E14" s="82">
        <v>19</v>
      </c>
      <c r="F14" s="82">
        <v>16</v>
      </c>
      <c r="G14" s="82">
        <v>11</v>
      </c>
      <c r="H14" s="80"/>
      <c r="I14" s="80"/>
      <c r="J14" s="80"/>
    </row>
    <row r="15" spans="2:10" ht="15.6">
      <c r="B15" s="80">
        <v>27</v>
      </c>
      <c r="C15" s="81">
        <f t="shared" si="1"/>
        <v>12</v>
      </c>
      <c r="D15" s="73">
        <f t="shared" si="0"/>
        <v>27</v>
      </c>
      <c r="E15" s="82">
        <v>20</v>
      </c>
      <c r="F15" s="82">
        <v>16</v>
      </c>
      <c r="G15" s="82">
        <v>11</v>
      </c>
      <c r="H15" s="80"/>
      <c r="I15" s="80"/>
      <c r="J15" s="80"/>
    </row>
    <row r="16" spans="2:10" ht="15.6">
      <c r="B16" s="80">
        <v>28</v>
      </c>
      <c r="C16" s="81">
        <f t="shared" si="1"/>
        <v>13</v>
      </c>
      <c r="D16" s="73">
        <f t="shared" si="0"/>
        <v>28</v>
      </c>
      <c r="E16" s="82">
        <v>21</v>
      </c>
      <c r="F16" s="82">
        <v>17</v>
      </c>
      <c r="G16" s="82">
        <v>12</v>
      </c>
      <c r="H16" s="80"/>
      <c r="I16" s="80"/>
      <c r="J16" s="80"/>
    </row>
    <row r="17" spans="2:10" ht="15.6">
      <c r="B17" s="80">
        <v>29</v>
      </c>
      <c r="C17" s="81">
        <f t="shared" si="1"/>
        <v>14</v>
      </c>
      <c r="D17" s="73">
        <f t="shared" si="0"/>
        <v>29</v>
      </c>
      <c r="E17" s="82">
        <v>22</v>
      </c>
      <c r="F17" s="82">
        <v>18</v>
      </c>
      <c r="G17" s="82">
        <v>13</v>
      </c>
      <c r="H17" s="80"/>
      <c r="I17" s="80"/>
      <c r="J17" s="80"/>
    </row>
    <row r="18" spans="2:10" ht="15.6">
      <c r="B18" s="80">
        <v>30</v>
      </c>
      <c r="C18" s="81">
        <f t="shared" si="1"/>
        <v>15</v>
      </c>
      <c r="D18" s="73">
        <f t="shared" si="0"/>
        <v>30</v>
      </c>
      <c r="E18" s="82">
        <v>22</v>
      </c>
      <c r="F18" s="82">
        <v>18</v>
      </c>
      <c r="G18" s="82">
        <v>13</v>
      </c>
      <c r="H18" s="82">
        <v>12</v>
      </c>
      <c r="I18" s="80"/>
      <c r="J18" s="80"/>
    </row>
    <row r="19" spans="2:10" ht="15.6">
      <c r="B19" s="83">
        <v>35</v>
      </c>
      <c r="C19" s="84">
        <f t="shared" si="1"/>
        <v>16</v>
      </c>
      <c r="D19" s="85">
        <f t="shared" si="0"/>
        <v>35</v>
      </c>
      <c r="E19" s="82">
        <v>26</v>
      </c>
      <c r="F19" s="82">
        <v>22</v>
      </c>
      <c r="G19" s="82">
        <v>17</v>
      </c>
      <c r="H19" s="82">
        <v>15</v>
      </c>
      <c r="I19" s="80"/>
      <c r="J19" s="80"/>
    </row>
    <row r="20" spans="2:10" ht="15.6">
      <c r="B20" s="80">
        <v>36</v>
      </c>
      <c r="C20" s="81">
        <f t="shared" si="1"/>
        <v>17</v>
      </c>
      <c r="D20" s="73">
        <f t="shared" si="0"/>
        <v>36</v>
      </c>
      <c r="E20" s="82">
        <v>27</v>
      </c>
      <c r="F20" s="82">
        <v>23</v>
      </c>
      <c r="G20" s="82">
        <v>17</v>
      </c>
      <c r="H20" s="82">
        <v>15</v>
      </c>
      <c r="I20" s="82">
        <v>13</v>
      </c>
      <c r="J20" s="80"/>
    </row>
    <row r="21" spans="2:10" ht="15.6">
      <c r="B21" s="80">
        <v>37</v>
      </c>
      <c r="C21" s="81">
        <f t="shared" si="1"/>
        <v>18</v>
      </c>
      <c r="D21" s="73">
        <f t="shared" si="0"/>
        <v>37</v>
      </c>
      <c r="E21" s="82">
        <v>28</v>
      </c>
      <c r="F21" s="82">
        <v>23</v>
      </c>
      <c r="G21" s="82">
        <v>18</v>
      </c>
      <c r="H21" s="82">
        <v>16</v>
      </c>
      <c r="I21" s="82">
        <v>14</v>
      </c>
      <c r="J21" s="80"/>
    </row>
    <row r="22" spans="2:10" ht="15.6">
      <c r="B22" s="80">
        <v>38</v>
      </c>
      <c r="C22" s="81">
        <f t="shared" si="1"/>
        <v>19</v>
      </c>
      <c r="D22" s="73">
        <f t="shared" si="0"/>
        <v>38</v>
      </c>
      <c r="E22" s="82">
        <v>28</v>
      </c>
      <c r="F22" s="82">
        <v>24</v>
      </c>
      <c r="G22" s="82">
        <v>19</v>
      </c>
      <c r="H22" s="82">
        <v>16</v>
      </c>
      <c r="I22" s="82">
        <v>14</v>
      </c>
      <c r="J22" s="80"/>
    </row>
    <row r="23" spans="2:10" ht="15.6">
      <c r="B23" s="80">
        <v>39</v>
      </c>
      <c r="C23" s="81">
        <f t="shared" si="1"/>
        <v>20</v>
      </c>
      <c r="D23" s="73">
        <f t="shared" si="0"/>
        <v>39</v>
      </c>
      <c r="E23" s="82">
        <v>29</v>
      </c>
      <c r="F23" s="82">
        <v>25</v>
      </c>
      <c r="G23" s="82">
        <v>19</v>
      </c>
      <c r="H23" s="82">
        <v>17</v>
      </c>
      <c r="I23" s="82">
        <v>15</v>
      </c>
      <c r="J23" s="80"/>
    </row>
    <row r="24" spans="2:10" ht="15.6">
      <c r="B24" s="80">
        <v>40</v>
      </c>
      <c r="C24" s="81">
        <f t="shared" si="1"/>
        <v>21</v>
      </c>
      <c r="D24" s="73">
        <f t="shared" si="0"/>
        <v>40</v>
      </c>
      <c r="E24" s="82">
        <v>30</v>
      </c>
      <c r="F24" s="82">
        <v>25</v>
      </c>
      <c r="G24" s="82">
        <v>20</v>
      </c>
      <c r="H24" s="82">
        <v>17</v>
      </c>
      <c r="I24" s="82">
        <v>15</v>
      </c>
      <c r="J24" s="80"/>
    </row>
    <row r="25" spans="2:10" ht="15.6">
      <c r="B25" s="80">
        <v>45</v>
      </c>
      <c r="C25" s="81">
        <f t="shared" si="1"/>
        <v>22</v>
      </c>
      <c r="D25" s="73">
        <f t="shared" si="0"/>
        <v>45</v>
      </c>
      <c r="E25" s="82">
        <v>34</v>
      </c>
      <c r="F25" s="82">
        <v>29</v>
      </c>
      <c r="G25" s="82">
        <v>23</v>
      </c>
      <c r="H25" s="82">
        <v>21</v>
      </c>
      <c r="I25" s="82">
        <v>18</v>
      </c>
      <c r="J25" s="82">
        <v>18</v>
      </c>
    </row>
    <row r="26" spans="2:10" ht="15.6">
      <c r="B26" s="83">
        <v>50</v>
      </c>
      <c r="C26" s="84">
        <f t="shared" si="1"/>
        <v>23</v>
      </c>
      <c r="D26" s="85">
        <f t="shared" si="0"/>
        <v>50</v>
      </c>
      <c r="E26" s="82">
        <v>37</v>
      </c>
      <c r="F26" s="82">
        <v>32</v>
      </c>
      <c r="G26" s="82">
        <v>26</v>
      </c>
      <c r="H26" s="82">
        <v>24</v>
      </c>
      <c r="I26" s="82">
        <v>21</v>
      </c>
      <c r="J26" s="82">
        <v>21</v>
      </c>
    </row>
    <row r="27" spans="2:10" ht="15.6">
      <c r="B27" s="80">
        <v>55</v>
      </c>
      <c r="C27" s="81">
        <f t="shared" si="1"/>
        <v>24</v>
      </c>
      <c r="D27" s="73">
        <f t="shared" si="0"/>
        <v>55</v>
      </c>
      <c r="E27" s="82">
        <v>41</v>
      </c>
      <c r="F27" s="82">
        <v>36</v>
      </c>
      <c r="G27" s="82">
        <v>30</v>
      </c>
      <c r="H27" s="82">
        <v>27</v>
      </c>
      <c r="I27" s="82">
        <v>24</v>
      </c>
      <c r="J27" s="82">
        <v>24</v>
      </c>
    </row>
    <row r="28" spans="2:10" ht="15.6">
      <c r="B28" s="80">
        <v>60</v>
      </c>
      <c r="C28" s="81">
        <f t="shared" si="1"/>
        <v>25</v>
      </c>
      <c r="D28" s="73">
        <f t="shared" si="0"/>
        <v>60</v>
      </c>
      <c r="E28" s="82">
        <v>44</v>
      </c>
      <c r="F28" s="82">
        <v>39</v>
      </c>
      <c r="G28" s="82">
        <v>33</v>
      </c>
      <c r="H28" s="82">
        <v>30</v>
      </c>
      <c r="I28" s="82">
        <v>27</v>
      </c>
      <c r="J28" s="82">
        <v>27</v>
      </c>
    </row>
    <row r="29" spans="2:10" ht="15.6">
      <c r="B29" s="80">
        <v>65</v>
      </c>
      <c r="C29" s="81">
        <f t="shared" si="1"/>
        <v>26</v>
      </c>
      <c r="D29" s="73">
        <f t="shared" si="0"/>
        <v>65</v>
      </c>
      <c r="E29" s="82">
        <v>50</v>
      </c>
      <c r="F29" s="82">
        <v>42</v>
      </c>
      <c r="G29" s="82">
        <v>36</v>
      </c>
      <c r="H29" s="82">
        <v>33</v>
      </c>
      <c r="I29" s="82">
        <v>30</v>
      </c>
      <c r="J29" s="82">
        <v>30</v>
      </c>
    </row>
    <row r="30" spans="2:10" ht="15.6">
      <c r="B30" s="80">
        <v>70</v>
      </c>
      <c r="C30" s="81">
        <f t="shared" si="1"/>
        <v>27</v>
      </c>
      <c r="D30" s="73">
        <f t="shared" si="0"/>
        <v>70</v>
      </c>
      <c r="E30" s="82">
        <v>51</v>
      </c>
      <c r="F30" s="82">
        <v>45</v>
      </c>
      <c r="G30" s="82">
        <v>39</v>
      </c>
      <c r="H30" s="82">
        <v>35</v>
      </c>
      <c r="I30" s="82">
        <v>33</v>
      </c>
      <c r="J30" s="82">
        <v>33</v>
      </c>
    </row>
    <row r="31" spans="2:10" ht="15.6">
      <c r="B31" s="83">
        <v>75</v>
      </c>
      <c r="C31" s="84">
        <f t="shared" si="1"/>
        <v>28</v>
      </c>
      <c r="D31" s="85">
        <f t="shared" si="0"/>
        <v>75</v>
      </c>
      <c r="E31" s="82">
        <v>55</v>
      </c>
      <c r="F31" s="82">
        <v>50</v>
      </c>
      <c r="G31" s="82">
        <v>43</v>
      </c>
      <c r="H31" s="82">
        <v>38</v>
      </c>
      <c r="I31" s="82">
        <v>36</v>
      </c>
      <c r="J31" s="82">
        <v>36</v>
      </c>
    </row>
    <row r="32" spans="2:10" ht="15.6">
      <c r="B32" s="80">
        <v>80</v>
      </c>
      <c r="C32" s="81">
        <f t="shared" si="1"/>
        <v>29</v>
      </c>
      <c r="D32" s="73">
        <f t="shared" si="0"/>
        <v>80</v>
      </c>
      <c r="E32" s="82">
        <v>58</v>
      </c>
      <c r="F32" s="82">
        <v>51</v>
      </c>
      <c r="G32" s="82">
        <v>46</v>
      </c>
      <c r="H32" s="82">
        <v>41</v>
      </c>
      <c r="I32" s="82">
        <v>38</v>
      </c>
      <c r="J32" s="82">
        <v>38</v>
      </c>
    </row>
    <row r="33" spans="2:10" ht="15.6">
      <c r="B33" s="80">
        <v>85</v>
      </c>
      <c r="C33" s="81">
        <f t="shared" si="1"/>
        <v>30</v>
      </c>
      <c r="D33" s="73">
        <f t="shared" si="0"/>
        <v>85</v>
      </c>
      <c r="E33" s="82">
        <v>61</v>
      </c>
      <c r="F33" s="82">
        <v>54</v>
      </c>
      <c r="G33" s="82">
        <v>50</v>
      </c>
      <c r="H33" s="82">
        <v>44</v>
      </c>
      <c r="I33" s="82">
        <v>41</v>
      </c>
      <c r="J33" s="82">
        <v>41</v>
      </c>
    </row>
    <row r="34" spans="2:10" ht="15.6">
      <c r="B34" s="80">
        <v>90</v>
      </c>
      <c r="C34" s="81">
        <f t="shared" si="1"/>
        <v>31</v>
      </c>
      <c r="D34" s="73">
        <f t="shared" si="0"/>
        <v>90</v>
      </c>
      <c r="E34" s="82">
        <v>64</v>
      </c>
      <c r="F34" s="82">
        <v>57</v>
      </c>
      <c r="G34" s="82">
        <v>52</v>
      </c>
      <c r="H34" s="82">
        <v>47</v>
      </c>
      <c r="I34" s="82">
        <v>43</v>
      </c>
      <c r="J34" s="82">
        <v>43</v>
      </c>
    </row>
    <row r="35" spans="2:10" ht="15.6">
      <c r="B35" s="80">
        <v>95</v>
      </c>
      <c r="C35" s="81">
        <f t="shared" si="1"/>
        <v>32</v>
      </c>
      <c r="D35" s="73">
        <f t="shared" si="0"/>
        <v>95</v>
      </c>
      <c r="E35" s="82">
        <v>67</v>
      </c>
      <c r="F35" s="82">
        <v>60</v>
      </c>
      <c r="G35" s="82">
        <v>55</v>
      </c>
      <c r="H35" s="82">
        <v>50</v>
      </c>
      <c r="I35" s="82">
        <v>46</v>
      </c>
      <c r="J35" s="82">
        <v>46</v>
      </c>
    </row>
    <row r="36" spans="2:10" ht="15.6">
      <c r="B36" s="83">
        <v>100</v>
      </c>
      <c r="C36" s="84">
        <f t="shared" si="1"/>
        <v>33</v>
      </c>
      <c r="D36" s="85">
        <f t="shared" ref="D36:D62" si="2">B36</f>
        <v>100</v>
      </c>
      <c r="E36" s="82">
        <v>70</v>
      </c>
      <c r="F36" s="82">
        <v>63</v>
      </c>
      <c r="G36" s="82">
        <v>58</v>
      </c>
      <c r="H36" s="82">
        <v>52</v>
      </c>
      <c r="I36" s="82">
        <v>49</v>
      </c>
      <c r="J36" s="82">
        <v>49</v>
      </c>
    </row>
    <row r="37" spans="2:10" ht="15.6">
      <c r="B37" s="80">
        <v>105</v>
      </c>
      <c r="C37" s="81">
        <f t="shared" ref="C37:C68" si="3">C36+1</f>
        <v>34</v>
      </c>
      <c r="D37" s="73">
        <f t="shared" si="2"/>
        <v>105</v>
      </c>
      <c r="E37" s="82">
        <v>73</v>
      </c>
      <c r="F37" s="82">
        <v>66</v>
      </c>
      <c r="G37" s="82">
        <v>61</v>
      </c>
      <c r="H37" s="82">
        <v>55</v>
      </c>
      <c r="I37" s="82">
        <v>52</v>
      </c>
      <c r="J37" s="82">
        <v>52</v>
      </c>
    </row>
    <row r="38" spans="2:10" ht="15.6">
      <c r="B38" s="80">
        <v>110</v>
      </c>
      <c r="C38" s="81">
        <f t="shared" si="3"/>
        <v>35</v>
      </c>
      <c r="D38" s="73">
        <f t="shared" si="2"/>
        <v>110</v>
      </c>
      <c r="E38" s="82">
        <v>75</v>
      </c>
      <c r="F38" s="82">
        <v>69</v>
      </c>
      <c r="G38" s="82">
        <v>63</v>
      </c>
      <c r="H38" s="82">
        <v>57</v>
      </c>
      <c r="I38" s="82">
        <v>54</v>
      </c>
      <c r="J38" s="82">
        <v>54</v>
      </c>
    </row>
    <row r="39" spans="2:10" ht="15.6">
      <c r="B39" s="80">
        <v>115</v>
      </c>
      <c r="C39" s="81">
        <f t="shared" si="3"/>
        <v>36</v>
      </c>
      <c r="D39" s="73">
        <f t="shared" si="2"/>
        <v>115</v>
      </c>
      <c r="E39" s="82">
        <v>78</v>
      </c>
      <c r="F39" s="82">
        <v>72</v>
      </c>
      <c r="G39" s="82">
        <v>66</v>
      </c>
      <c r="H39" s="82">
        <v>60</v>
      </c>
      <c r="I39" s="82">
        <v>57</v>
      </c>
      <c r="J39" s="82">
        <v>56</v>
      </c>
    </row>
    <row r="40" spans="2:10" ht="15.6">
      <c r="B40" s="80">
        <v>120</v>
      </c>
      <c r="C40" s="81">
        <f t="shared" si="3"/>
        <v>37</v>
      </c>
      <c r="D40" s="73">
        <f t="shared" si="2"/>
        <v>120</v>
      </c>
      <c r="E40" s="82">
        <v>80</v>
      </c>
      <c r="F40" s="82">
        <v>74</v>
      </c>
      <c r="G40" s="82">
        <v>68</v>
      </c>
      <c r="H40" s="82">
        <v>63</v>
      </c>
      <c r="I40" s="82">
        <v>59</v>
      </c>
      <c r="J40" s="82">
        <v>58</v>
      </c>
    </row>
    <row r="41" spans="2:10" ht="15.6">
      <c r="B41" s="83">
        <v>125</v>
      </c>
      <c r="C41" s="84">
        <f t="shared" si="3"/>
        <v>38</v>
      </c>
      <c r="D41" s="85">
        <f t="shared" si="2"/>
        <v>125</v>
      </c>
      <c r="E41" s="82">
        <v>83</v>
      </c>
      <c r="F41" s="82">
        <v>77</v>
      </c>
      <c r="G41" s="82">
        <v>71</v>
      </c>
      <c r="H41" s="82">
        <v>65</v>
      </c>
      <c r="I41" s="82">
        <v>61</v>
      </c>
      <c r="J41" s="82">
        <v>60</v>
      </c>
    </row>
    <row r="42" spans="2:10" ht="15.6">
      <c r="B42" s="80">
        <v>130</v>
      </c>
      <c r="C42" s="81">
        <f t="shared" si="3"/>
        <v>39</v>
      </c>
      <c r="D42" s="73">
        <f t="shared" si="2"/>
        <v>130</v>
      </c>
      <c r="E42" s="82">
        <v>85</v>
      </c>
      <c r="F42" s="82">
        <v>79</v>
      </c>
      <c r="G42" s="82">
        <v>73</v>
      </c>
      <c r="H42" s="82">
        <v>67</v>
      </c>
      <c r="I42" s="82">
        <v>63</v>
      </c>
      <c r="J42" s="82">
        <v>62</v>
      </c>
    </row>
    <row r="43" spans="2:10" ht="15.6">
      <c r="B43" s="80">
        <v>135</v>
      </c>
      <c r="C43" s="81">
        <f t="shared" si="3"/>
        <v>40</v>
      </c>
      <c r="D43" s="73">
        <f t="shared" si="2"/>
        <v>135</v>
      </c>
      <c r="E43" s="82">
        <v>87</v>
      </c>
      <c r="F43" s="82">
        <v>81</v>
      </c>
      <c r="G43" s="82">
        <v>76</v>
      </c>
      <c r="H43" s="82">
        <v>70</v>
      </c>
      <c r="I43" s="82">
        <v>66</v>
      </c>
      <c r="J43" s="82">
        <v>64</v>
      </c>
    </row>
    <row r="44" spans="2:10" ht="15.6">
      <c r="B44" s="80">
        <v>140</v>
      </c>
      <c r="C44" s="81">
        <f t="shared" si="3"/>
        <v>41</v>
      </c>
      <c r="D44" s="73">
        <f t="shared" si="2"/>
        <v>140</v>
      </c>
      <c r="E44" s="82">
        <v>89</v>
      </c>
      <c r="F44" s="82">
        <v>83</v>
      </c>
      <c r="G44" s="82">
        <v>78</v>
      </c>
      <c r="H44" s="82">
        <v>72</v>
      </c>
      <c r="I44" s="82">
        <v>68</v>
      </c>
      <c r="J44" s="82">
        <v>66</v>
      </c>
    </row>
    <row r="45" spans="2:10" ht="15.6">
      <c r="B45" s="80">
        <v>145</v>
      </c>
      <c r="C45" s="81">
        <f t="shared" si="3"/>
        <v>42</v>
      </c>
      <c r="D45" s="73">
        <f t="shared" si="2"/>
        <v>145</v>
      </c>
      <c r="E45" s="82">
        <v>91</v>
      </c>
      <c r="F45" s="82">
        <v>85</v>
      </c>
      <c r="G45" s="82">
        <v>80</v>
      </c>
      <c r="H45" s="82">
        <v>75</v>
      </c>
      <c r="I45" s="82">
        <v>71</v>
      </c>
      <c r="J45" s="82">
        <v>68</v>
      </c>
    </row>
    <row r="46" spans="2:10" ht="15.6">
      <c r="B46" s="83">
        <v>150</v>
      </c>
      <c r="C46" s="84">
        <f t="shared" si="3"/>
        <v>43</v>
      </c>
      <c r="D46" s="85">
        <f t="shared" si="2"/>
        <v>150</v>
      </c>
      <c r="E46" s="82">
        <v>93</v>
      </c>
      <c r="F46" s="82">
        <v>87</v>
      </c>
      <c r="G46" s="82">
        <v>82</v>
      </c>
      <c r="H46" s="82">
        <v>77</v>
      </c>
      <c r="I46" s="82">
        <v>73</v>
      </c>
      <c r="J46" s="82">
        <v>70</v>
      </c>
    </row>
    <row r="47" spans="2:10" ht="15.6">
      <c r="B47" s="80">
        <v>155</v>
      </c>
      <c r="C47" s="81">
        <f t="shared" si="3"/>
        <v>44</v>
      </c>
      <c r="D47" s="73">
        <f t="shared" si="2"/>
        <v>155</v>
      </c>
      <c r="E47" s="82">
        <v>95</v>
      </c>
      <c r="F47" s="82">
        <v>89</v>
      </c>
      <c r="G47" s="82">
        <v>84</v>
      </c>
      <c r="H47" s="82">
        <v>80</v>
      </c>
      <c r="I47" s="82">
        <v>75</v>
      </c>
      <c r="J47" s="82">
        <v>72</v>
      </c>
    </row>
    <row r="48" spans="2:10" ht="15.6">
      <c r="B48" s="80">
        <v>160</v>
      </c>
      <c r="C48" s="81">
        <f t="shared" si="3"/>
        <v>45</v>
      </c>
      <c r="D48" s="73">
        <f t="shared" si="2"/>
        <v>160</v>
      </c>
      <c r="E48" s="82">
        <v>96</v>
      </c>
      <c r="F48" s="82">
        <v>90</v>
      </c>
      <c r="G48" s="82">
        <v>86</v>
      </c>
      <c r="H48" s="82">
        <v>81</v>
      </c>
      <c r="I48" s="82">
        <v>77</v>
      </c>
      <c r="J48" s="82">
        <v>73</v>
      </c>
    </row>
    <row r="49" spans="2:10" ht="15.6">
      <c r="B49" s="80">
        <v>165</v>
      </c>
      <c r="C49" s="81">
        <f t="shared" si="3"/>
        <v>46</v>
      </c>
      <c r="D49" s="73">
        <f t="shared" si="2"/>
        <v>165</v>
      </c>
      <c r="E49" s="82">
        <v>99</v>
      </c>
      <c r="F49" s="82">
        <v>92</v>
      </c>
      <c r="G49" s="82">
        <v>90</v>
      </c>
      <c r="H49" s="82">
        <v>83</v>
      </c>
      <c r="I49" s="82">
        <v>81</v>
      </c>
      <c r="J49" s="82">
        <v>75</v>
      </c>
    </row>
    <row r="50" spans="2:10" ht="15.6">
      <c r="B50" s="80">
        <v>170</v>
      </c>
      <c r="C50" s="81">
        <f t="shared" si="3"/>
        <v>47</v>
      </c>
      <c r="D50" s="73">
        <f t="shared" si="2"/>
        <v>170</v>
      </c>
      <c r="E50" s="82">
        <v>99</v>
      </c>
      <c r="F50" s="82">
        <v>94</v>
      </c>
      <c r="G50" s="82">
        <v>90</v>
      </c>
      <c r="H50" s="82">
        <v>85</v>
      </c>
      <c r="I50" s="82">
        <v>81</v>
      </c>
      <c r="J50" s="82">
        <v>76</v>
      </c>
    </row>
    <row r="51" spans="2:10" ht="15.6">
      <c r="B51" s="83">
        <v>175</v>
      </c>
      <c r="C51" s="84">
        <f t="shared" si="3"/>
        <v>48</v>
      </c>
      <c r="D51" s="85">
        <f t="shared" si="2"/>
        <v>175</v>
      </c>
      <c r="E51" s="82">
        <v>99</v>
      </c>
      <c r="F51" s="82">
        <v>96</v>
      </c>
      <c r="G51" s="82">
        <v>92</v>
      </c>
      <c r="H51" s="82">
        <v>87</v>
      </c>
      <c r="I51" s="82">
        <v>83</v>
      </c>
      <c r="J51" s="82">
        <v>78</v>
      </c>
    </row>
    <row r="52" spans="2:10" ht="15.6">
      <c r="B52" s="80">
        <v>180</v>
      </c>
      <c r="C52" s="81">
        <f t="shared" si="3"/>
        <v>49</v>
      </c>
      <c r="D52" s="73">
        <f t="shared" si="2"/>
        <v>180</v>
      </c>
      <c r="E52" s="82">
        <v>100</v>
      </c>
      <c r="F52" s="82">
        <v>97</v>
      </c>
      <c r="G52" s="82">
        <v>93</v>
      </c>
      <c r="H52" s="82">
        <v>88</v>
      </c>
      <c r="I52" s="82">
        <v>85</v>
      </c>
      <c r="J52" s="82">
        <v>79</v>
      </c>
    </row>
    <row r="53" spans="2:10" ht="15.6">
      <c r="B53" s="80">
        <v>185</v>
      </c>
      <c r="C53" s="81">
        <f t="shared" si="3"/>
        <v>50</v>
      </c>
      <c r="D53" s="73">
        <f t="shared" si="2"/>
        <v>185</v>
      </c>
      <c r="E53" s="82">
        <v>100</v>
      </c>
      <c r="F53" s="82">
        <v>99</v>
      </c>
      <c r="G53" s="82">
        <v>95</v>
      </c>
      <c r="H53" s="82">
        <v>90</v>
      </c>
      <c r="I53" s="82">
        <v>85</v>
      </c>
      <c r="J53" s="82">
        <v>80</v>
      </c>
    </row>
    <row r="54" spans="2:10" ht="15.6">
      <c r="B54" s="80">
        <v>190</v>
      </c>
      <c r="C54" s="81">
        <f t="shared" si="3"/>
        <v>51</v>
      </c>
      <c r="D54" s="73">
        <f t="shared" si="2"/>
        <v>190</v>
      </c>
      <c r="E54" s="82">
        <v>100</v>
      </c>
      <c r="F54" s="82">
        <v>100</v>
      </c>
      <c r="G54" s="82">
        <v>96</v>
      </c>
      <c r="H54" s="82">
        <v>91</v>
      </c>
      <c r="I54" s="82">
        <v>86</v>
      </c>
      <c r="J54" s="82">
        <v>81</v>
      </c>
    </row>
    <row r="55" spans="2:10" ht="15.6">
      <c r="B55" s="80">
        <v>195</v>
      </c>
      <c r="C55" s="81">
        <f t="shared" si="3"/>
        <v>52</v>
      </c>
      <c r="D55" s="73">
        <f t="shared" si="2"/>
        <v>195</v>
      </c>
      <c r="E55" s="82">
        <v>100</v>
      </c>
      <c r="F55" s="82">
        <v>100</v>
      </c>
      <c r="G55" s="82">
        <v>97</v>
      </c>
      <c r="H55" s="82">
        <v>92</v>
      </c>
      <c r="I55" s="82">
        <v>87</v>
      </c>
      <c r="J55" s="82">
        <v>81</v>
      </c>
    </row>
    <row r="56" spans="2:10" ht="15.6">
      <c r="B56" s="83">
        <v>200</v>
      </c>
      <c r="C56" s="84">
        <f t="shared" si="3"/>
        <v>53</v>
      </c>
      <c r="D56" s="85">
        <f t="shared" si="2"/>
        <v>200</v>
      </c>
      <c r="E56" s="82">
        <v>100</v>
      </c>
      <c r="F56" s="82">
        <v>100</v>
      </c>
      <c r="G56" s="82">
        <v>97</v>
      </c>
      <c r="H56" s="82">
        <v>93</v>
      </c>
      <c r="I56" s="82">
        <v>87</v>
      </c>
      <c r="J56" s="82">
        <v>81</v>
      </c>
    </row>
    <row r="57" spans="2:10" ht="15.6">
      <c r="B57" s="80">
        <v>210</v>
      </c>
      <c r="C57" s="81">
        <f t="shared" si="3"/>
        <v>54</v>
      </c>
      <c r="D57" s="73">
        <f t="shared" si="2"/>
        <v>210</v>
      </c>
      <c r="E57" s="82">
        <v>100</v>
      </c>
      <c r="F57" s="82">
        <v>100</v>
      </c>
      <c r="G57" s="82">
        <v>98</v>
      </c>
      <c r="H57" s="82">
        <v>94</v>
      </c>
      <c r="I57" s="82">
        <v>88</v>
      </c>
      <c r="J57" s="82">
        <v>82</v>
      </c>
    </row>
    <row r="58" spans="2:10" ht="15.6">
      <c r="B58" s="80">
        <v>220</v>
      </c>
      <c r="C58" s="81">
        <f t="shared" si="3"/>
        <v>55</v>
      </c>
      <c r="D58" s="73">
        <f t="shared" si="2"/>
        <v>220</v>
      </c>
      <c r="E58" s="82">
        <v>100</v>
      </c>
      <c r="F58" s="82">
        <v>100</v>
      </c>
      <c r="G58" s="82">
        <v>99</v>
      </c>
      <c r="H58" s="82">
        <v>95</v>
      </c>
      <c r="I58" s="82">
        <v>89</v>
      </c>
      <c r="J58" s="82">
        <v>82</v>
      </c>
    </row>
    <row r="59" spans="2:10" ht="15.6">
      <c r="B59" s="80">
        <v>225</v>
      </c>
      <c r="C59" s="81">
        <f t="shared" si="3"/>
        <v>56</v>
      </c>
      <c r="D59" s="73">
        <f t="shared" si="2"/>
        <v>225</v>
      </c>
      <c r="E59" s="82">
        <v>100</v>
      </c>
      <c r="F59" s="82">
        <v>100</v>
      </c>
      <c r="G59" s="82">
        <v>100</v>
      </c>
      <c r="H59" s="82">
        <v>96</v>
      </c>
      <c r="I59" s="82">
        <v>90</v>
      </c>
      <c r="J59" s="82">
        <v>83</v>
      </c>
    </row>
    <row r="60" spans="2:10" ht="15.6">
      <c r="B60" s="80">
        <v>235</v>
      </c>
      <c r="C60" s="81">
        <f t="shared" si="3"/>
        <v>57</v>
      </c>
      <c r="D60" s="73">
        <f t="shared" si="2"/>
        <v>235</v>
      </c>
      <c r="E60" s="82">
        <v>100</v>
      </c>
      <c r="F60" s="82">
        <v>100</v>
      </c>
      <c r="G60" s="82">
        <v>100</v>
      </c>
      <c r="H60" s="82">
        <v>97</v>
      </c>
      <c r="I60" s="82">
        <v>91</v>
      </c>
      <c r="J60" s="82">
        <v>83</v>
      </c>
    </row>
    <row r="61" spans="2:10" ht="15.6">
      <c r="B61" s="83">
        <v>250</v>
      </c>
      <c r="C61" s="84">
        <f t="shared" si="3"/>
        <v>58</v>
      </c>
      <c r="D61" s="85">
        <f t="shared" si="2"/>
        <v>250</v>
      </c>
      <c r="E61" s="82">
        <v>100</v>
      </c>
      <c r="F61" s="82">
        <v>100</v>
      </c>
      <c r="G61" s="82">
        <v>100</v>
      </c>
      <c r="H61" s="82">
        <v>98</v>
      </c>
      <c r="I61" s="82">
        <v>92</v>
      </c>
      <c r="J61" s="82">
        <v>84</v>
      </c>
    </row>
    <row r="62" spans="2:10" ht="15.6">
      <c r="B62" s="80">
        <v>260</v>
      </c>
      <c r="C62" s="81">
        <f t="shared" si="3"/>
        <v>59</v>
      </c>
      <c r="D62" s="73">
        <f t="shared" si="2"/>
        <v>260</v>
      </c>
      <c r="E62" s="82">
        <v>100</v>
      </c>
      <c r="F62" s="82">
        <v>100</v>
      </c>
      <c r="G62" s="82">
        <v>100</v>
      </c>
      <c r="H62" s="82">
        <v>99</v>
      </c>
      <c r="I62" s="82">
        <v>93</v>
      </c>
      <c r="J62" s="82">
        <v>84</v>
      </c>
    </row>
    <row r="63" spans="2:10" ht="15.6">
      <c r="B63" s="80">
        <v>265</v>
      </c>
      <c r="C63" s="81">
        <f t="shared" si="3"/>
        <v>60</v>
      </c>
      <c r="D63" s="73">
        <v>265</v>
      </c>
      <c r="E63" s="82">
        <v>100</v>
      </c>
      <c r="F63" s="82">
        <v>100</v>
      </c>
      <c r="G63" s="82">
        <v>100</v>
      </c>
      <c r="H63" s="82">
        <v>100</v>
      </c>
      <c r="I63" s="82">
        <v>94</v>
      </c>
      <c r="J63" s="82">
        <v>85</v>
      </c>
    </row>
    <row r="64" spans="2:10" ht="15.6">
      <c r="B64" s="80">
        <v>275</v>
      </c>
      <c r="C64" s="81">
        <f t="shared" si="3"/>
        <v>61</v>
      </c>
      <c r="D64" s="73">
        <f>B64</f>
        <v>275</v>
      </c>
      <c r="E64" s="82">
        <v>100</v>
      </c>
      <c r="F64" s="82">
        <v>100</v>
      </c>
      <c r="G64" s="82">
        <v>100</v>
      </c>
      <c r="H64" s="82">
        <v>100</v>
      </c>
      <c r="I64" s="82">
        <v>95</v>
      </c>
      <c r="J64" s="82">
        <v>85</v>
      </c>
    </row>
    <row r="65" spans="2:10" ht="15.6">
      <c r="B65" s="80">
        <v>280</v>
      </c>
      <c r="C65" s="81">
        <f t="shared" si="3"/>
        <v>62</v>
      </c>
      <c r="D65" s="73">
        <v>280</v>
      </c>
      <c r="E65" s="82">
        <v>100</v>
      </c>
      <c r="F65" s="82">
        <v>100</v>
      </c>
      <c r="G65" s="82">
        <v>100</v>
      </c>
      <c r="H65" s="82">
        <v>100</v>
      </c>
      <c r="I65" s="82">
        <v>95</v>
      </c>
      <c r="J65" s="82">
        <v>85</v>
      </c>
    </row>
    <row r="66" spans="2:10" ht="15.6">
      <c r="B66" s="80">
        <v>285</v>
      </c>
      <c r="C66" s="81">
        <f t="shared" si="3"/>
        <v>63</v>
      </c>
      <c r="D66" s="73">
        <f>B66</f>
        <v>285</v>
      </c>
      <c r="E66" s="82">
        <v>100</v>
      </c>
      <c r="F66" s="82">
        <v>100</v>
      </c>
      <c r="G66" s="82">
        <v>100</v>
      </c>
      <c r="H66" s="82">
        <v>100</v>
      </c>
      <c r="I66" s="82">
        <v>96</v>
      </c>
      <c r="J66" s="82">
        <v>86</v>
      </c>
    </row>
    <row r="67" spans="2:10" ht="15.6">
      <c r="B67" s="80">
        <v>290</v>
      </c>
      <c r="C67" s="81">
        <f t="shared" si="3"/>
        <v>64</v>
      </c>
      <c r="D67" s="73">
        <v>290</v>
      </c>
      <c r="E67" s="82">
        <v>100</v>
      </c>
      <c r="F67" s="82">
        <v>100</v>
      </c>
      <c r="G67" s="82">
        <v>100</v>
      </c>
      <c r="H67" s="82">
        <v>100</v>
      </c>
      <c r="I67" s="82">
        <v>96</v>
      </c>
      <c r="J67" s="82">
        <v>86</v>
      </c>
    </row>
    <row r="68" spans="2:10" ht="15.6">
      <c r="B68" s="80">
        <v>295</v>
      </c>
      <c r="C68" s="81">
        <f t="shared" si="3"/>
        <v>65</v>
      </c>
      <c r="D68" s="73">
        <f>B68</f>
        <v>295</v>
      </c>
      <c r="E68" s="82">
        <v>100</v>
      </c>
      <c r="F68" s="82">
        <v>100</v>
      </c>
      <c r="G68" s="82">
        <v>100</v>
      </c>
      <c r="H68" s="82">
        <v>100</v>
      </c>
      <c r="I68" s="82">
        <v>97</v>
      </c>
      <c r="J68" s="82">
        <v>86</v>
      </c>
    </row>
    <row r="69" spans="2:10" ht="15.6">
      <c r="B69" s="83">
        <v>300</v>
      </c>
      <c r="C69" s="84">
        <f t="shared" ref="C69:C102" si="4">C68+1</f>
        <v>66</v>
      </c>
      <c r="D69" s="85">
        <f>B69</f>
        <v>300</v>
      </c>
      <c r="E69" s="82">
        <v>100</v>
      </c>
      <c r="F69" s="82">
        <v>100</v>
      </c>
      <c r="G69" s="82">
        <v>100</v>
      </c>
      <c r="H69" s="82">
        <v>100</v>
      </c>
      <c r="I69" s="82">
        <v>97</v>
      </c>
      <c r="J69" s="82">
        <v>86</v>
      </c>
    </row>
    <row r="70" spans="2:10" ht="15.6">
      <c r="B70" s="80">
        <v>305</v>
      </c>
      <c r="C70" s="81">
        <f t="shared" si="4"/>
        <v>67</v>
      </c>
      <c r="D70" s="73">
        <f>B70</f>
        <v>305</v>
      </c>
      <c r="E70" s="82">
        <v>100</v>
      </c>
      <c r="F70" s="82">
        <v>100</v>
      </c>
      <c r="G70" s="82">
        <v>100</v>
      </c>
      <c r="H70" s="82">
        <v>100</v>
      </c>
      <c r="I70" s="82">
        <v>98</v>
      </c>
      <c r="J70" s="82">
        <v>87</v>
      </c>
    </row>
    <row r="71" spans="2:10" ht="15.6">
      <c r="B71" s="80">
        <v>310</v>
      </c>
      <c r="C71" s="81">
        <f t="shared" si="4"/>
        <v>68</v>
      </c>
      <c r="D71" s="73">
        <v>310</v>
      </c>
      <c r="E71" s="82">
        <v>100</v>
      </c>
      <c r="F71" s="82">
        <v>100</v>
      </c>
      <c r="G71" s="82">
        <v>100</v>
      </c>
      <c r="H71" s="82">
        <v>100</v>
      </c>
      <c r="I71" s="82">
        <v>98</v>
      </c>
      <c r="J71" s="82">
        <v>87</v>
      </c>
    </row>
    <row r="72" spans="2:10" ht="15.6">
      <c r="B72" s="80">
        <v>320</v>
      </c>
      <c r="C72" s="81">
        <f t="shared" si="4"/>
        <v>69</v>
      </c>
      <c r="D72" s="73">
        <f>B72</f>
        <v>320</v>
      </c>
      <c r="E72" s="82">
        <v>100</v>
      </c>
      <c r="F72" s="82">
        <v>100</v>
      </c>
      <c r="G72" s="82">
        <v>100</v>
      </c>
      <c r="H72" s="82">
        <v>100</v>
      </c>
      <c r="I72" s="82">
        <v>99</v>
      </c>
      <c r="J72" s="82">
        <v>87</v>
      </c>
    </row>
    <row r="73" spans="2:10" ht="15.6">
      <c r="B73" s="80">
        <v>325</v>
      </c>
      <c r="C73" s="81">
        <f t="shared" si="4"/>
        <v>70</v>
      </c>
      <c r="D73" s="73">
        <v>325</v>
      </c>
      <c r="E73" s="82">
        <v>100</v>
      </c>
      <c r="F73" s="82">
        <v>100</v>
      </c>
      <c r="G73" s="82">
        <v>100</v>
      </c>
      <c r="H73" s="82">
        <v>100</v>
      </c>
      <c r="I73" s="82">
        <v>100</v>
      </c>
      <c r="J73" s="82">
        <v>88</v>
      </c>
    </row>
    <row r="74" spans="2:10" ht="15.6">
      <c r="B74" s="80">
        <v>330</v>
      </c>
      <c r="C74" s="81">
        <f t="shared" si="4"/>
        <v>71</v>
      </c>
      <c r="D74" s="73">
        <v>330</v>
      </c>
      <c r="E74" s="82">
        <v>100</v>
      </c>
      <c r="F74" s="82">
        <v>100</v>
      </c>
      <c r="G74" s="82">
        <v>100</v>
      </c>
      <c r="H74" s="82">
        <v>100</v>
      </c>
      <c r="I74" s="82">
        <v>100</v>
      </c>
      <c r="J74" s="82">
        <v>88</v>
      </c>
    </row>
    <row r="75" spans="2:10" ht="15.6">
      <c r="B75" s="80">
        <v>340</v>
      </c>
      <c r="C75" s="81">
        <f t="shared" si="4"/>
        <v>72</v>
      </c>
      <c r="D75" s="73">
        <v>340</v>
      </c>
      <c r="E75" s="82">
        <v>100</v>
      </c>
      <c r="F75" s="82">
        <v>100</v>
      </c>
      <c r="G75" s="82">
        <v>100</v>
      </c>
      <c r="H75" s="82">
        <v>100</v>
      </c>
      <c r="I75" s="82">
        <v>100</v>
      </c>
      <c r="J75" s="82">
        <v>88</v>
      </c>
    </row>
    <row r="76" spans="2:10" ht="15.6">
      <c r="B76" s="83">
        <v>350</v>
      </c>
      <c r="C76" s="84">
        <f t="shared" si="4"/>
        <v>73</v>
      </c>
      <c r="D76" s="85">
        <f>B76</f>
        <v>350</v>
      </c>
      <c r="E76" s="82">
        <v>100</v>
      </c>
      <c r="F76" s="82">
        <v>100</v>
      </c>
      <c r="G76" s="82">
        <v>100</v>
      </c>
      <c r="H76" s="82">
        <v>100</v>
      </c>
      <c r="I76" s="82">
        <v>100</v>
      </c>
      <c r="J76" s="82">
        <v>89</v>
      </c>
    </row>
    <row r="77" spans="2:10" ht="15.6">
      <c r="B77" s="80">
        <v>365</v>
      </c>
      <c r="C77" s="81">
        <f t="shared" si="4"/>
        <v>74</v>
      </c>
      <c r="D77" s="73">
        <f>B77</f>
        <v>365</v>
      </c>
      <c r="E77" s="82">
        <v>100</v>
      </c>
      <c r="F77" s="82">
        <v>100</v>
      </c>
      <c r="G77" s="82">
        <v>100</v>
      </c>
      <c r="H77" s="82">
        <v>100</v>
      </c>
      <c r="I77" s="82">
        <v>100</v>
      </c>
      <c r="J77" s="82">
        <v>90</v>
      </c>
    </row>
    <row r="78" spans="2:10" ht="15.6">
      <c r="B78" s="83">
        <v>375</v>
      </c>
      <c r="C78" s="84">
        <f t="shared" si="4"/>
        <v>75</v>
      </c>
      <c r="D78" s="85">
        <f>B78</f>
        <v>375</v>
      </c>
      <c r="E78" s="82">
        <v>100</v>
      </c>
      <c r="F78" s="82">
        <v>100</v>
      </c>
      <c r="G78" s="82">
        <v>100</v>
      </c>
      <c r="H78" s="82">
        <v>100</v>
      </c>
      <c r="I78" s="82">
        <v>100</v>
      </c>
      <c r="J78" s="82">
        <v>90</v>
      </c>
    </row>
    <row r="79" spans="2:10" ht="15.6">
      <c r="B79" s="83">
        <v>400</v>
      </c>
      <c r="C79" s="84">
        <f t="shared" si="4"/>
        <v>76</v>
      </c>
      <c r="D79" s="85">
        <f>B79</f>
        <v>400</v>
      </c>
      <c r="E79" s="82">
        <v>100</v>
      </c>
      <c r="F79" s="82">
        <v>100</v>
      </c>
      <c r="G79" s="82">
        <v>100</v>
      </c>
      <c r="H79" s="82">
        <v>100</v>
      </c>
      <c r="I79" s="82">
        <v>100</v>
      </c>
      <c r="J79" s="82">
        <v>91</v>
      </c>
    </row>
    <row r="80" spans="2:10" ht="15.6">
      <c r="B80" s="83">
        <v>401</v>
      </c>
      <c r="C80" s="84">
        <f t="shared" si="4"/>
        <v>77</v>
      </c>
      <c r="D80" s="85">
        <v>401</v>
      </c>
      <c r="E80" s="82">
        <v>100</v>
      </c>
      <c r="F80" s="82">
        <v>100</v>
      </c>
      <c r="G80" s="82">
        <v>100</v>
      </c>
      <c r="H80" s="82">
        <v>100</v>
      </c>
      <c r="I80" s="82">
        <v>100</v>
      </c>
      <c r="J80" s="82">
        <v>92</v>
      </c>
    </row>
    <row r="81" spans="2:10" ht="15.6">
      <c r="B81" s="80">
        <v>425</v>
      </c>
      <c r="C81" s="81">
        <f t="shared" si="4"/>
        <v>78</v>
      </c>
      <c r="D81" s="73">
        <f>B81</f>
        <v>425</v>
      </c>
      <c r="E81" s="82">
        <v>100</v>
      </c>
      <c r="F81" s="82">
        <v>100</v>
      </c>
      <c r="G81" s="82">
        <v>100</v>
      </c>
      <c r="H81" s="82">
        <v>100</v>
      </c>
      <c r="I81" s="82">
        <v>100</v>
      </c>
      <c r="J81" s="82">
        <v>93</v>
      </c>
    </row>
    <row r="82" spans="2:10" ht="15.6">
      <c r="B82" s="80">
        <v>430</v>
      </c>
      <c r="C82" s="81">
        <f t="shared" si="4"/>
        <v>79</v>
      </c>
      <c r="D82" s="73">
        <v>430</v>
      </c>
      <c r="E82" s="82">
        <v>100</v>
      </c>
      <c r="F82" s="82">
        <v>100</v>
      </c>
      <c r="G82" s="82">
        <v>100</v>
      </c>
      <c r="H82" s="82">
        <v>100</v>
      </c>
      <c r="I82" s="82">
        <v>100</v>
      </c>
      <c r="J82" s="82">
        <v>93</v>
      </c>
    </row>
    <row r="83" spans="2:10" ht="15.6">
      <c r="B83" s="80">
        <v>435</v>
      </c>
      <c r="C83" s="81">
        <f t="shared" si="4"/>
        <v>80</v>
      </c>
      <c r="D83" s="73">
        <f>B83</f>
        <v>435</v>
      </c>
      <c r="E83" s="82">
        <v>100</v>
      </c>
      <c r="F83" s="82">
        <v>100</v>
      </c>
      <c r="G83" s="82">
        <v>100</v>
      </c>
      <c r="H83" s="82">
        <v>100</v>
      </c>
      <c r="I83" s="82">
        <v>100</v>
      </c>
      <c r="J83" s="82">
        <v>93</v>
      </c>
    </row>
    <row r="84" spans="2:10" ht="15.6">
      <c r="B84" s="80">
        <v>440</v>
      </c>
      <c r="C84" s="81">
        <f t="shared" si="4"/>
        <v>81</v>
      </c>
      <c r="D84" s="73">
        <v>440</v>
      </c>
      <c r="E84" s="82">
        <v>100</v>
      </c>
      <c r="F84" s="82">
        <v>100</v>
      </c>
      <c r="G84" s="82">
        <v>100</v>
      </c>
      <c r="H84" s="82">
        <v>100</v>
      </c>
      <c r="I84" s="82">
        <v>100</v>
      </c>
      <c r="J84" s="82">
        <v>93</v>
      </c>
    </row>
    <row r="85" spans="2:10" ht="15.6">
      <c r="B85" s="80">
        <v>445</v>
      </c>
      <c r="C85" s="81">
        <f t="shared" si="4"/>
        <v>82</v>
      </c>
      <c r="D85" s="73">
        <f>B85</f>
        <v>445</v>
      </c>
      <c r="E85" s="82">
        <v>100</v>
      </c>
      <c r="F85" s="82">
        <v>100</v>
      </c>
      <c r="G85" s="82">
        <v>100</v>
      </c>
      <c r="H85" s="82">
        <v>100</v>
      </c>
      <c r="I85" s="82">
        <v>100</v>
      </c>
      <c r="J85" s="82">
        <v>94</v>
      </c>
    </row>
    <row r="86" spans="2:10" ht="15.6">
      <c r="B86" s="80">
        <v>448</v>
      </c>
      <c r="C86" s="81">
        <f t="shared" si="4"/>
        <v>83</v>
      </c>
      <c r="D86" s="73">
        <v>448</v>
      </c>
      <c r="E86" s="82">
        <v>100</v>
      </c>
      <c r="F86" s="82">
        <v>100</v>
      </c>
      <c r="G86" s="82">
        <v>100</v>
      </c>
      <c r="H86" s="82">
        <v>100</v>
      </c>
      <c r="I86" s="82">
        <v>100</v>
      </c>
      <c r="J86" s="82">
        <v>94</v>
      </c>
    </row>
    <row r="87" spans="2:10" ht="15.6">
      <c r="B87" s="83">
        <v>450</v>
      </c>
      <c r="C87" s="84">
        <f t="shared" si="4"/>
        <v>84</v>
      </c>
      <c r="D87" s="85">
        <f>B87</f>
        <v>450</v>
      </c>
      <c r="E87" s="82">
        <v>100</v>
      </c>
      <c r="F87" s="82">
        <v>100</v>
      </c>
      <c r="G87" s="82">
        <v>100</v>
      </c>
      <c r="H87" s="82">
        <v>100</v>
      </c>
      <c r="I87" s="82">
        <v>100</v>
      </c>
      <c r="J87" s="82">
        <v>94</v>
      </c>
    </row>
    <row r="88" spans="2:10" ht="15.6">
      <c r="B88" s="80">
        <v>460</v>
      </c>
      <c r="C88" s="81">
        <f t="shared" si="4"/>
        <v>85</v>
      </c>
      <c r="D88" s="73">
        <f>B88</f>
        <v>460</v>
      </c>
      <c r="E88" s="82">
        <v>100</v>
      </c>
      <c r="F88" s="82">
        <v>100</v>
      </c>
      <c r="G88" s="82">
        <v>100</v>
      </c>
      <c r="H88" s="82">
        <v>100</v>
      </c>
      <c r="I88" s="82">
        <v>100</v>
      </c>
      <c r="J88" s="82">
        <v>94</v>
      </c>
    </row>
    <row r="89" spans="2:10" ht="15.6">
      <c r="B89" s="80">
        <v>470</v>
      </c>
      <c r="C89" s="81">
        <f t="shared" si="4"/>
        <v>86</v>
      </c>
      <c r="D89" s="73">
        <f>B89</f>
        <v>470</v>
      </c>
      <c r="E89" s="82">
        <v>100</v>
      </c>
      <c r="F89" s="82">
        <v>100</v>
      </c>
      <c r="G89" s="82">
        <v>100</v>
      </c>
      <c r="H89" s="82">
        <v>100</v>
      </c>
      <c r="I89" s="82">
        <v>100</v>
      </c>
      <c r="J89" s="82">
        <v>95</v>
      </c>
    </row>
    <row r="90" spans="2:10" ht="15.6">
      <c r="B90" s="80">
        <v>477</v>
      </c>
      <c r="C90" s="81">
        <f t="shared" si="4"/>
        <v>87</v>
      </c>
      <c r="D90" s="73">
        <v>477</v>
      </c>
      <c r="E90" s="82">
        <v>100</v>
      </c>
      <c r="F90" s="82">
        <v>100</v>
      </c>
      <c r="G90" s="82">
        <v>100</v>
      </c>
      <c r="H90" s="82">
        <v>100</v>
      </c>
      <c r="I90" s="82">
        <v>100</v>
      </c>
      <c r="J90" s="82">
        <v>95</v>
      </c>
    </row>
    <row r="91" spans="2:10" ht="15.6">
      <c r="B91" s="80">
        <v>480</v>
      </c>
      <c r="C91" s="81">
        <f t="shared" si="4"/>
        <v>88</v>
      </c>
      <c r="D91" s="73">
        <f>B91</f>
        <v>480</v>
      </c>
      <c r="E91" s="82">
        <v>100</v>
      </c>
      <c r="F91" s="82">
        <v>100</v>
      </c>
      <c r="G91" s="82">
        <v>100</v>
      </c>
      <c r="H91" s="82">
        <v>100</v>
      </c>
      <c r="I91" s="82">
        <v>100</v>
      </c>
      <c r="J91" s="82">
        <v>95</v>
      </c>
    </row>
    <row r="92" spans="2:10" ht="15.6">
      <c r="B92" s="80">
        <v>482</v>
      </c>
      <c r="C92" s="81">
        <f t="shared" si="4"/>
        <v>89</v>
      </c>
      <c r="D92" s="73">
        <v>482</v>
      </c>
      <c r="E92" s="82">
        <v>100</v>
      </c>
      <c r="F92" s="82">
        <v>100</v>
      </c>
      <c r="G92" s="82">
        <v>100</v>
      </c>
      <c r="H92" s="82">
        <v>100</v>
      </c>
      <c r="I92" s="82">
        <v>100</v>
      </c>
      <c r="J92" s="82">
        <v>96</v>
      </c>
    </row>
    <row r="93" spans="2:10" ht="15.6">
      <c r="B93" s="80">
        <v>490</v>
      </c>
      <c r="C93" s="81">
        <f t="shared" si="4"/>
        <v>90</v>
      </c>
      <c r="D93" s="73">
        <f>B93</f>
        <v>490</v>
      </c>
      <c r="E93" s="82">
        <v>100</v>
      </c>
      <c r="F93" s="82">
        <v>100</v>
      </c>
      <c r="G93" s="82">
        <v>100</v>
      </c>
      <c r="H93" s="82">
        <v>100</v>
      </c>
      <c r="I93" s="82">
        <v>100</v>
      </c>
      <c r="J93" s="82">
        <v>96</v>
      </c>
    </row>
    <row r="94" spans="2:10" ht="15.6">
      <c r="B94" s="80">
        <v>494</v>
      </c>
      <c r="C94" s="81">
        <f t="shared" si="4"/>
        <v>91</v>
      </c>
      <c r="D94" s="73">
        <f>B94</f>
        <v>494</v>
      </c>
      <c r="E94" s="82">
        <v>100</v>
      </c>
      <c r="F94" s="82">
        <v>100</v>
      </c>
      <c r="G94" s="82">
        <v>100</v>
      </c>
      <c r="H94" s="82">
        <v>100</v>
      </c>
      <c r="I94" s="82">
        <v>100</v>
      </c>
      <c r="J94" s="82">
        <v>96</v>
      </c>
    </row>
    <row r="95" spans="2:10" ht="15.6">
      <c r="B95" s="80">
        <v>497</v>
      </c>
      <c r="C95" s="81">
        <f t="shared" si="4"/>
        <v>92</v>
      </c>
      <c r="D95" s="73">
        <v>497</v>
      </c>
      <c r="E95" s="82">
        <v>100</v>
      </c>
      <c r="F95" s="82">
        <v>100</v>
      </c>
      <c r="G95" s="82">
        <v>100</v>
      </c>
      <c r="H95" s="82">
        <v>100</v>
      </c>
      <c r="I95" s="82">
        <v>100</v>
      </c>
      <c r="J95" s="82">
        <v>96</v>
      </c>
    </row>
    <row r="96" spans="2:10" ht="15.6">
      <c r="B96" s="80">
        <v>519</v>
      </c>
      <c r="C96" s="81">
        <f t="shared" si="4"/>
        <v>93</v>
      </c>
      <c r="D96" s="73">
        <v>519</v>
      </c>
      <c r="E96" s="82">
        <v>100</v>
      </c>
      <c r="F96" s="82">
        <v>100</v>
      </c>
      <c r="G96" s="82">
        <v>100</v>
      </c>
      <c r="H96" s="82">
        <v>100</v>
      </c>
      <c r="I96" s="82">
        <v>100</v>
      </c>
      <c r="J96" s="82">
        <v>97</v>
      </c>
    </row>
    <row r="97" spans="2:10" ht="15.6">
      <c r="B97" s="80">
        <v>523</v>
      </c>
      <c r="C97" s="81">
        <f t="shared" si="4"/>
        <v>94</v>
      </c>
      <c r="D97" s="73">
        <v>523</v>
      </c>
      <c r="E97" s="82">
        <v>100</v>
      </c>
      <c r="F97" s="82">
        <v>100</v>
      </c>
      <c r="G97" s="82">
        <v>100</v>
      </c>
      <c r="H97" s="82">
        <v>100</v>
      </c>
      <c r="I97" s="82">
        <v>100</v>
      </c>
      <c r="J97" s="82">
        <v>98</v>
      </c>
    </row>
    <row r="98" spans="2:10" ht="15.6">
      <c r="B98" s="80">
        <v>530</v>
      </c>
      <c r="C98" s="81">
        <f t="shared" si="4"/>
        <v>95</v>
      </c>
      <c r="D98" s="73">
        <f>B98</f>
        <v>530</v>
      </c>
      <c r="E98" s="82">
        <v>100</v>
      </c>
      <c r="F98" s="82">
        <v>100</v>
      </c>
      <c r="G98" s="82">
        <v>100</v>
      </c>
      <c r="H98" s="82">
        <v>100</v>
      </c>
      <c r="I98" s="82">
        <v>100</v>
      </c>
      <c r="J98" s="82">
        <v>98</v>
      </c>
    </row>
    <row r="99" spans="2:10" ht="15.6">
      <c r="B99" s="80">
        <v>531</v>
      </c>
      <c r="C99" s="81">
        <f t="shared" si="4"/>
        <v>96</v>
      </c>
      <c r="D99" s="73">
        <v>531</v>
      </c>
      <c r="E99" s="82">
        <v>100</v>
      </c>
      <c r="F99" s="82">
        <v>100</v>
      </c>
      <c r="G99" s="82">
        <v>100</v>
      </c>
      <c r="H99" s="82">
        <v>100</v>
      </c>
      <c r="I99" s="82">
        <v>100</v>
      </c>
      <c r="J99" s="82">
        <v>98</v>
      </c>
    </row>
    <row r="100" spans="2:10" ht="15.6">
      <c r="B100" s="80">
        <v>533</v>
      </c>
      <c r="C100" s="81">
        <f t="shared" si="4"/>
        <v>97</v>
      </c>
      <c r="D100" s="73">
        <v>533</v>
      </c>
      <c r="E100" s="82">
        <v>100</v>
      </c>
      <c r="F100" s="82">
        <v>100</v>
      </c>
      <c r="G100" s="82">
        <v>100</v>
      </c>
      <c r="H100" s="82">
        <v>100</v>
      </c>
      <c r="I100" s="82">
        <v>100</v>
      </c>
      <c r="J100" s="82">
        <v>98</v>
      </c>
    </row>
    <row r="101" spans="2:10" ht="15.6">
      <c r="B101" s="80">
        <v>558</v>
      </c>
      <c r="C101" s="81">
        <f t="shared" si="4"/>
        <v>98</v>
      </c>
      <c r="D101" s="73">
        <f>B101</f>
        <v>558</v>
      </c>
      <c r="E101" s="82">
        <v>100</v>
      </c>
      <c r="F101" s="82">
        <v>100</v>
      </c>
      <c r="G101" s="82">
        <v>100</v>
      </c>
      <c r="H101" s="82">
        <v>100</v>
      </c>
      <c r="I101" s="82">
        <v>100</v>
      </c>
      <c r="J101" s="82">
        <v>99</v>
      </c>
    </row>
    <row r="102" spans="2:10" ht="15.6">
      <c r="B102" s="83">
        <v>595</v>
      </c>
      <c r="C102" s="84">
        <f t="shared" si="4"/>
        <v>99</v>
      </c>
      <c r="D102" s="85">
        <f>B102</f>
        <v>595</v>
      </c>
      <c r="E102" s="82">
        <v>100</v>
      </c>
      <c r="F102" s="82">
        <v>100</v>
      </c>
      <c r="G102" s="82">
        <v>100</v>
      </c>
      <c r="H102" s="82">
        <v>100</v>
      </c>
      <c r="I102" s="82">
        <v>100</v>
      </c>
      <c r="J102" s="82">
        <v>100</v>
      </c>
    </row>
    <row r="103" spans="2:10" ht="15.6">
      <c r="B103" s="86"/>
      <c r="C103" s="86"/>
      <c r="D103" s="86"/>
      <c r="E103" s="87"/>
      <c r="F103" s="87"/>
      <c r="G103" s="87"/>
      <c r="H103" s="87"/>
      <c r="I103" s="87"/>
      <c r="J103" s="87"/>
    </row>
    <row r="104" spans="2:10" ht="15.6">
      <c r="B104" s="86"/>
      <c r="C104" s="86"/>
      <c r="D104" s="86"/>
      <c r="E104" s="88"/>
    </row>
    <row r="105" spans="2:10" ht="15.6">
      <c r="B105" s="86"/>
      <c r="C105" s="86"/>
      <c r="D105" s="86"/>
      <c r="E105" s="89">
        <v>16</v>
      </c>
      <c r="F105" s="89">
        <v>22</v>
      </c>
      <c r="G105" s="89">
        <v>26</v>
      </c>
      <c r="H105" s="89">
        <v>30</v>
      </c>
      <c r="I105" s="89">
        <v>35</v>
      </c>
      <c r="J105" s="89">
        <v>35</v>
      </c>
    </row>
    <row r="106" spans="2:10">
      <c r="B106" s="90">
        <f ca="1">VLOOKUP([0]!RAW,CORRECT,1)</f>
        <v>55</v>
      </c>
      <c r="C106" s="73">
        <f ca="1">VLOOKUP([0]!RAW,CORRECT,2)</f>
        <v>24</v>
      </c>
      <c r="D106" s="73"/>
      <c r="E106" s="49">
        <f ca="1">VLOOKUP([0]!RAW,CORRECT,(E2+1)+1)</f>
        <v>41</v>
      </c>
      <c r="F106" s="49">
        <f ca="1">VLOOKUP([0]!RAW,CORRECT,(F2+1)+1)</f>
        <v>36</v>
      </c>
      <c r="G106" s="49">
        <f ca="1">VLOOKUP([0]!RAW,CORRECT,(G2+1)+1)</f>
        <v>30</v>
      </c>
      <c r="H106" s="49">
        <f ca="1">VLOOKUP([0]!RAW,CORRECT,(H2+1)+1)</f>
        <v>27</v>
      </c>
      <c r="I106" s="49">
        <f ca="1">VLOOKUP([0]!RAW,CORRECT,(I2+1)+1)</f>
        <v>24</v>
      </c>
      <c r="J106" s="49">
        <f ca="1">VLOOKUP([0]!RAW,CORRECT,(J2+1)+1)</f>
        <v>24</v>
      </c>
    </row>
    <row r="107" spans="2:10">
      <c r="B107" s="90">
        <f ca="1">VLOOKUP(C107,CORRECT3,2)</f>
        <v>60</v>
      </c>
      <c r="C107" s="73">
        <f ca="1">C106+1</f>
        <v>25</v>
      </c>
      <c r="D107" s="73"/>
      <c r="E107" s="49">
        <f t="shared" ref="E107:J107" ca="1" si="5">VLOOKUP($B107,CORRECT,(E2+1)+1)</f>
        <v>44</v>
      </c>
      <c r="F107" s="49">
        <f t="shared" ca="1" si="5"/>
        <v>39</v>
      </c>
      <c r="G107" s="49">
        <f t="shared" ca="1" si="5"/>
        <v>33</v>
      </c>
      <c r="H107" s="49">
        <f t="shared" ca="1" si="5"/>
        <v>30</v>
      </c>
      <c r="I107" s="49">
        <f t="shared" ca="1" si="5"/>
        <v>27</v>
      </c>
      <c r="J107" s="49">
        <f t="shared" ca="1" si="5"/>
        <v>27</v>
      </c>
    </row>
    <row r="108" spans="2:10">
      <c r="B108" s="80">
        <f ca="1">[0]!TYPE</f>
        <v>5</v>
      </c>
      <c r="C108" s="73"/>
      <c r="D108" s="73"/>
      <c r="E108" s="91">
        <f t="shared" ref="E108:J108" ca="1" si="6">(E107-E106)/($B$107-$B$106)</f>
        <v>0.6</v>
      </c>
      <c r="F108" s="91">
        <f t="shared" ca="1" si="6"/>
        <v>0.6</v>
      </c>
      <c r="G108" s="91">
        <f t="shared" ca="1" si="6"/>
        <v>0.6</v>
      </c>
      <c r="H108" s="91">
        <f t="shared" ca="1" si="6"/>
        <v>0.6</v>
      </c>
      <c r="I108" s="91">
        <f t="shared" ca="1" si="6"/>
        <v>0.6</v>
      </c>
      <c r="J108" s="91">
        <f t="shared" ca="1" si="6"/>
        <v>0.6</v>
      </c>
    </row>
    <row r="109" spans="2:10" ht="17.399999999999999">
      <c r="B109" s="90">
        <f ca="1">[0]!RAW</f>
        <v>58</v>
      </c>
      <c r="C109" s="73"/>
      <c r="D109" s="73"/>
      <c r="E109" s="92" t="str">
        <f ca="1">IF([0]!TYPE=E2,IF([0]!RAW&lt;E105,[0]!RAW,ROUND((E108*([0]!RAW-$B$106))+E106,0)),"")</f>
        <v/>
      </c>
      <c r="F109" s="92" t="str">
        <f ca="1">IF([0]!TYPE=F2,IF([0]!RAW&lt;F105,[0]!RAW,ROUND((F108*([0]!RAW-$B$106))+F106,0)),"")</f>
        <v/>
      </c>
      <c r="G109" s="92" t="str">
        <f ca="1">IF([0]!TYPE=G2,IF([0]!RAW&lt;G105,[0]!RAW,ROUND((G108*([0]!RAW-$B$106))+G106,0)),"")</f>
        <v/>
      </c>
      <c r="H109" s="92">
        <f ca="1">IF([0]!TYPE=H2,IF([0]!RAW&lt;H105,[0]!RAW,ROUND((H108*([0]!RAW-$B$106))+H106,0)),"")</f>
        <v>29</v>
      </c>
      <c r="I109" s="92" t="str">
        <f ca="1">IF([0]!TYPE=I2,IF([0]!RAW&lt;I105,[0]!RAW,ROUND((I108*([0]!RAW-$B$106))+I106,0)),"")</f>
        <v/>
      </c>
      <c r="J109" s="93" t="str">
        <f ca="1">IF([0]!TYPE&gt;=J2,IF([0]!RAW&lt;J105,[0]!RAW,ROUND((J108*([0]!RAW-$B$106))+J106,0)),"")</f>
        <v/>
      </c>
    </row>
  </sheetData>
  <phoneticPr fontId="0" type="noConversion"/>
  <printOptions horizontalCentered="1" verticalCentered="1"/>
  <pageMargins left="0.25" right="0.25" top="0.25" bottom="0.39" header="0.17" footer="0.16"/>
  <pageSetup scale="47" orientation="portrait" r:id="rId1"/>
  <headerFooter alignWithMargins="0">
    <oddFooter>&amp;L&amp;9&amp;D  &amp;T  &amp;Z&amp;F  &amp;A</oddFooter>
  </headerFooter>
  <rowBreaks count="4" manualBreakCount="4">
    <brk id="1" max="65535" man="1"/>
    <brk id="38" max="65535" man="1"/>
    <brk id="75" max="65535" man="1"/>
    <brk id="102" max="6553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7"/>
  </sheetPr>
  <dimension ref="A1"/>
  <sheetViews>
    <sheetView showRowColHeaders="0" zoomScale="85" zoomScaleNormal="85" workbookViewId="0"/>
  </sheetViews>
  <sheetFormatPr defaultRowHeight="15"/>
  <sheetData/>
  <phoneticPr fontId="19" type="noConversion"/>
  <printOptions horizontalCentered="1" verticalCentered="1"/>
  <pageMargins left="0.34" right="0.46" top="0.57999999999999996" bottom="0.62" header="0.28000000000000003" footer="0.25"/>
  <pageSetup scale="69" fitToHeight="7" orientation="portrait" r:id="rId1"/>
  <headerFooter alignWithMargins="0">
    <oddFooter>&amp;L&amp;9&amp;D  &amp;T &amp;Z&amp;F &amp;A                              &amp;R&amp;9page &amp;P of &amp;N</oddFooter>
  </headerFooter>
  <rowBreaks count="3" manualBreakCount="3">
    <brk id="64" min="1" max="11" man="1"/>
    <brk id="187" min="1" max="11" man="1"/>
    <brk id="248" min="1" max="11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O102"/>
  <sheetViews>
    <sheetView showGridLines="0" showRowColHeaders="0" showOutlineSymbols="0" zoomScale="87" workbookViewId="0"/>
  </sheetViews>
  <sheetFormatPr defaultColWidth="8.08984375" defaultRowHeight="15"/>
  <sheetData>
    <row r="1" spans="1:15" ht="15.6">
      <c r="A1" s="94"/>
      <c r="E1" s="95" t="s">
        <v>47</v>
      </c>
      <c r="F1">
        <v>1</v>
      </c>
      <c r="G1" s="100" t="s">
        <v>170</v>
      </c>
      <c r="M1" s="88" t="s">
        <v>48</v>
      </c>
      <c r="N1" s="88">
        <v>20</v>
      </c>
      <c r="O1" s="96" t="s">
        <v>49</v>
      </c>
    </row>
    <row r="2" spans="1:15" ht="15.6">
      <c r="E2" s="105" t="s">
        <v>168</v>
      </c>
      <c r="F2" s="105">
        <v>1</v>
      </c>
      <c r="G2" s="106" t="s">
        <v>169</v>
      </c>
      <c r="H2" s="105"/>
      <c r="M2" s="97" t="s">
        <v>50</v>
      </c>
      <c r="N2" s="97" t="s">
        <v>51</v>
      </c>
      <c r="O2" s="2">
        <f>SUM(O3:O11)</f>
        <v>14</v>
      </c>
    </row>
    <row r="3" spans="1:15">
      <c r="B3" s="95" t="s">
        <v>52</v>
      </c>
      <c r="C3" t="s">
        <v>53</v>
      </c>
      <c r="E3" s="95" t="s">
        <v>54</v>
      </c>
      <c r="F3" t="s">
        <v>55</v>
      </c>
      <c r="G3" t="s">
        <v>56</v>
      </c>
      <c r="I3" s="95" t="s">
        <v>57</v>
      </c>
      <c r="J3" t="s">
        <v>58</v>
      </c>
      <c r="L3">
        <v>1</v>
      </c>
      <c r="M3">
        <v>20</v>
      </c>
      <c r="N3">
        <v>1</v>
      </c>
      <c r="O3">
        <f>INDEX([0]!ZONE,(RAN_Y1)+1,(RAN_X1)+1)</f>
        <v>4</v>
      </c>
    </row>
    <row r="4" spans="1:15">
      <c r="F4">
        <v>1</v>
      </c>
      <c r="G4">
        <v>0</v>
      </c>
      <c r="J4" t="s">
        <v>59</v>
      </c>
      <c r="L4">
        <v>2</v>
      </c>
      <c r="M4">
        <v>15</v>
      </c>
      <c r="N4">
        <v>4</v>
      </c>
      <c r="O4">
        <f>INDEX([0]!ZONE,(RAN_Y2)+1,(RAN_X2)+1)</f>
        <v>10</v>
      </c>
    </row>
    <row r="5" spans="1:15">
      <c r="C5" t="s">
        <v>60</v>
      </c>
      <c r="F5" t="s">
        <v>61</v>
      </c>
      <c r="G5" t="s">
        <v>62</v>
      </c>
      <c r="J5" t="s">
        <v>63</v>
      </c>
      <c r="L5">
        <v>3</v>
      </c>
      <c r="M5">
        <v>16</v>
      </c>
      <c r="N5">
        <v>2</v>
      </c>
      <c r="O5" t="str">
        <f>INDEX([0]!ZONE,(RAN_Y3)+1,(RAN_X3)+1)</f>
        <v/>
      </c>
    </row>
    <row r="6" spans="1:15">
      <c r="F6" t="s">
        <v>64</v>
      </c>
      <c r="G6" t="s">
        <v>65</v>
      </c>
      <c r="J6" t="s">
        <v>66</v>
      </c>
      <c r="L6">
        <v>4</v>
      </c>
    </row>
    <row r="7" spans="1:15">
      <c r="F7" t="s">
        <v>67</v>
      </c>
      <c r="G7" t="s">
        <v>68</v>
      </c>
      <c r="J7" t="s">
        <v>69</v>
      </c>
      <c r="L7">
        <v>5</v>
      </c>
    </row>
    <row r="8" spans="1:15">
      <c r="J8" t="s">
        <v>70</v>
      </c>
      <c r="L8">
        <v>6</v>
      </c>
    </row>
    <row r="9" spans="1:15">
      <c r="H9" s="75"/>
      <c r="J9" t="s">
        <v>71</v>
      </c>
      <c r="L9">
        <v>7</v>
      </c>
    </row>
    <row r="10" spans="1:15">
      <c r="J10" t="s">
        <v>63</v>
      </c>
    </row>
    <row r="11" spans="1:15">
      <c r="J11" t="s">
        <v>72</v>
      </c>
    </row>
    <row r="12" spans="1:15">
      <c r="J12" t="s">
        <v>73</v>
      </c>
    </row>
    <row r="13" spans="1:15">
      <c r="C13" s="100" t="s">
        <v>145</v>
      </c>
      <c r="D13" t="s">
        <v>74</v>
      </c>
      <c r="J13" t="s">
        <v>75</v>
      </c>
    </row>
    <row r="14" spans="1:15">
      <c r="C14" s="100" t="s">
        <v>146</v>
      </c>
      <c r="D14" t="s">
        <v>76</v>
      </c>
      <c r="J14" t="s">
        <v>77</v>
      </c>
    </row>
    <row r="15" spans="1:15">
      <c r="C15" s="100" t="s">
        <v>147</v>
      </c>
      <c r="D15" t="s">
        <v>78</v>
      </c>
      <c r="J15" t="s">
        <v>79</v>
      </c>
    </row>
    <row r="16" spans="1:15">
      <c r="C16" s="100" t="s">
        <v>148</v>
      </c>
      <c r="D16" t="s">
        <v>80</v>
      </c>
      <c r="J16" t="s">
        <v>63</v>
      </c>
    </row>
    <row r="17" spans="3:11">
      <c r="C17" s="100" t="s">
        <v>149</v>
      </c>
      <c r="D17" t="s">
        <v>81</v>
      </c>
      <c r="J17" t="s">
        <v>82</v>
      </c>
    </row>
    <row r="18" spans="3:11">
      <c r="C18" s="100" t="s">
        <v>150</v>
      </c>
      <c r="D18" t="s">
        <v>83</v>
      </c>
      <c r="J18" t="s">
        <v>84</v>
      </c>
    </row>
    <row r="19" spans="3:11">
      <c r="C19" t="s">
        <v>151</v>
      </c>
      <c r="D19" t="s">
        <v>85</v>
      </c>
      <c r="J19" t="s">
        <v>86</v>
      </c>
    </row>
    <row r="20" spans="3:11">
      <c r="C20" t="s">
        <v>152</v>
      </c>
      <c r="D20" t="s">
        <v>87</v>
      </c>
      <c r="J20" t="s">
        <v>88</v>
      </c>
    </row>
    <row r="21" spans="3:11">
      <c r="C21" t="s">
        <v>153</v>
      </c>
      <c r="D21" t="s">
        <v>89</v>
      </c>
    </row>
    <row r="22" spans="3:11">
      <c r="C22" t="s">
        <v>154</v>
      </c>
      <c r="D22" t="s">
        <v>90</v>
      </c>
    </row>
    <row r="23" spans="3:11">
      <c r="C23" t="s">
        <v>155</v>
      </c>
      <c r="D23" t="s">
        <v>91</v>
      </c>
    </row>
    <row r="24" spans="3:11">
      <c r="C24" t="s">
        <v>156</v>
      </c>
      <c r="D24" t="s">
        <v>92</v>
      </c>
    </row>
    <row r="25" spans="3:11">
      <c r="C25" s="102" t="s">
        <v>157</v>
      </c>
      <c r="D25" t="s">
        <v>93</v>
      </c>
    </row>
    <row r="26" spans="3:11">
      <c r="C26" t="s">
        <v>158</v>
      </c>
      <c r="D26" t="s">
        <v>94</v>
      </c>
    </row>
    <row r="27" spans="3:11">
      <c r="C27" t="s">
        <v>159</v>
      </c>
      <c r="D27" t="s">
        <v>95</v>
      </c>
    </row>
    <row r="28" spans="3:11">
      <c r="C28" t="s">
        <v>160</v>
      </c>
      <c r="D28" t="s">
        <v>96</v>
      </c>
    </row>
    <row r="29" spans="3:11">
      <c r="C29" t="s">
        <v>161</v>
      </c>
      <c r="D29" t="s">
        <v>97</v>
      </c>
    </row>
    <row r="30" spans="3:11">
      <c r="C30" t="s">
        <v>162</v>
      </c>
      <c r="D30" t="s">
        <v>98</v>
      </c>
    </row>
    <row r="31" spans="3:11">
      <c r="C31" t="s">
        <v>163</v>
      </c>
      <c r="D31" t="s">
        <v>99</v>
      </c>
      <c r="J31" t="s">
        <v>100</v>
      </c>
    </row>
    <row r="32" spans="3:11">
      <c r="C32" t="s">
        <v>164</v>
      </c>
      <c r="D32" t="str">
        <f ca="1">"7 - LOW - Weathering or Raveling (enter "&amp;IF(CELL("format",[0]!SEVENL)="p1","% of area)","area)")</f>
        <v>7 - LOW - Weathering or Raveling (enter area)</v>
      </c>
      <c r="J32">
        <v>0</v>
      </c>
      <c r="K32" t="s">
        <v>101</v>
      </c>
    </row>
    <row r="33" spans="2:11">
      <c r="C33" t="s">
        <v>165</v>
      </c>
      <c r="D33" t="str">
        <f ca="1">"7 - MEDIUM - Weathering or Raveling (enter "&amp;IF(CELL("format",[0]!SEVENL)="p1","% of area)","area)")</f>
        <v>7 - MEDIUM - Weathering or Raveling (enter area)</v>
      </c>
      <c r="J33">
        <v>10</v>
      </c>
      <c r="K33" t="s">
        <v>102</v>
      </c>
    </row>
    <row r="34" spans="2:11">
      <c r="C34" t="s">
        <v>166</v>
      </c>
      <c r="D34" t="str">
        <f ca="1">"7 - HIGH - Weathering or Raveling (enter "&amp;IF(CELL("format",[0]!SEVENL)="p1","% of area)","area)")</f>
        <v>7 - HIGH - Weathering or Raveling (enter area)</v>
      </c>
      <c r="J34">
        <v>25</v>
      </c>
      <c r="K34" t="s">
        <v>103</v>
      </c>
    </row>
    <row r="35" spans="2:11">
      <c r="J35">
        <v>40</v>
      </c>
      <c r="K35" t="s">
        <v>104</v>
      </c>
    </row>
    <row r="36" spans="2:11" ht="15.6">
      <c r="D36" s="98" t="s">
        <v>105</v>
      </c>
      <c r="J36">
        <v>50</v>
      </c>
      <c r="K36" t="s">
        <v>106</v>
      </c>
    </row>
    <row r="37" spans="2:11">
      <c r="J37">
        <v>70</v>
      </c>
      <c r="K37" t="s">
        <v>107</v>
      </c>
    </row>
    <row r="38" spans="2:11">
      <c r="B38" s="95" t="s">
        <v>108</v>
      </c>
      <c r="C38" t="s">
        <v>109</v>
      </c>
      <c r="J38">
        <v>85</v>
      </c>
      <c r="K38" t="s">
        <v>110</v>
      </c>
    </row>
    <row r="39" spans="2:11">
      <c r="C39" t="s">
        <v>111</v>
      </c>
    </row>
    <row r="40" spans="2:11">
      <c r="C40" t="s">
        <v>112</v>
      </c>
    </row>
    <row r="41" spans="2:11">
      <c r="C41" t="s">
        <v>113</v>
      </c>
    </row>
    <row r="42" spans="2:11">
      <c r="C42" t="s">
        <v>114</v>
      </c>
    </row>
    <row r="43" spans="2:11">
      <c r="C43" t="s">
        <v>115</v>
      </c>
    </row>
    <row r="44" spans="2:11">
      <c r="C44" t="s">
        <v>116</v>
      </c>
    </row>
    <row r="45" spans="2:11">
      <c r="C45" t="s">
        <v>117</v>
      </c>
    </row>
    <row r="50" spans="2:3">
      <c r="B50" s="99" t="s">
        <v>141</v>
      </c>
      <c r="C50" t="s">
        <v>118</v>
      </c>
    </row>
    <row r="51" spans="2:3">
      <c r="C51" t="s">
        <v>119</v>
      </c>
    </row>
    <row r="52" spans="2:3">
      <c r="C52" t="s">
        <v>120</v>
      </c>
    </row>
    <row r="53" spans="2:3">
      <c r="C53" t="s">
        <v>121</v>
      </c>
    </row>
    <row r="54" spans="2:3">
      <c r="C54" t="s">
        <v>122</v>
      </c>
    </row>
    <row r="55" spans="2:3">
      <c r="C55" t="s">
        <v>123</v>
      </c>
    </row>
    <row r="56" spans="2:3">
      <c r="C56" t="s">
        <v>124</v>
      </c>
    </row>
    <row r="57" spans="2:3">
      <c r="C57" t="s">
        <v>125</v>
      </c>
    </row>
    <row r="58" spans="2:3">
      <c r="C58" t="s">
        <v>126</v>
      </c>
    </row>
    <row r="59" spans="2:3">
      <c r="C59" t="s">
        <v>127</v>
      </c>
    </row>
    <row r="60" spans="2:3">
      <c r="C60" t="s">
        <v>128</v>
      </c>
    </row>
    <row r="61" spans="2:3">
      <c r="C61" t="s">
        <v>129</v>
      </c>
    </row>
    <row r="62" spans="2:3">
      <c r="C62" t="s">
        <v>130</v>
      </c>
    </row>
    <row r="63" spans="2:3">
      <c r="C63" t="s">
        <v>131</v>
      </c>
    </row>
    <row r="64" spans="2:3">
      <c r="C64" t="s">
        <v>132</v>
      </c>
    </row>
    <row r="65" spans="2:3">
      <c r="C65" t="s">
        <v>133</v>
      </c>
    </row>
    <row r="66" spans="2:3">
      <c r="C66" t="s">
        <v>134</v>
      </c>
    </row>
    <row r="67" spans="2:3">
      <c r="C67" t="s">
        <v>135</v>
      </c>
    </row>
    <row r="68" spans="2:3">
      <c r="C68" t="s">
        <v>136</v>
      </c>
    </row>
    <row r="69" spans="2:3">
      <c r="C69" t="s">
        <v>137</v>
      </c>
    </row>
    <row r="70" spans="2:3">
      <c r="C70" t="s">
        <v>138</v>
      </c>
    </row>
    <row r="74" spans="2:3">
      <c r="B74" s="95" t="s">
        <v>139</v>
      </c>
      <c r="C74" t="s">
        <v>109</v>
      </c>
    </row>
    <row r="75" spans="2:3">
      <c r="C75" t="s">
        <v>111</v>
      </c>
    </row>
    <row r="76" spans="2:3">
      <c r="C76" t="s">
        <v>112</v>
      </c>
    </row>
    <row r="77" spans="2:3">
      <c r="C77" t="s">
        <v>113</v>
      </c>
    </row>
    <row r="78" spans="2:3">
      <c r="C78" t="s">
        <v>114</v>
      </c>
    </row>
    <row r="79" spans="2:3">
      <c r="C79" t="s">
        <v>115</v>
      </c>
    </row>
    <row r="80" spans="2:3">
      <c r="C80" t="s">
        <v>116</v>
      </c>
    </row>
    <row r="81" spans="3:3">
      <c r="C81" t="s">
        <v>140</v>
      </c>
    </row>
    <row r="82" spans="3:3">
      <c r="C82" t="s">
        <v>118</v>
      </c>
    </row>
    <row r="83" spans="3:3">
      <c r="C83" t="s">
        <v>119</v>
      </c>
    </row>
    <row r="84" spans="3:3">
      <c r="C84" t="s">
        <v>120</v>
      </c>
    </row>
    <row r="85" spans="3:3">
      <c r="C85" t="s">
        <v>121</v>
      </c>
    </row>
    <row r="86" spans="3:3">
      <c r="C86" t="s">
        <v>122</v>
      </c>
    </row>
    <row r="87" spans="3:3">
      <c r="C87" t="s">
        <v>123</v>
      </c>
    </row>
    <row r="88" spans="3:3">
      <c r="C88" t="s">
        <v>124</v>
      </c>
    </row>
    <row r="89" spans="3:3">
      <c r="C89" t="s">
        <v>125</v>
      </c>
    </row>
    <row r="90" spans="3:3">
      <c r="C90" t="s">
        <v>126</v>
      </c>
    </row>
    <row r="91" spans="3:3">
      <c r="C91" t="s">
        <v>127</v>
      </c>
    </row>
    <row r="92" spans="3:3">
      <c r="C92" t="s">
        <v>128</v>
      </c>
    </row>
    <row r="93" spans="3:3">
      <c r="C93" t="s">
        <v>129</v>
      </c>
    </row>
    <row r="94" spans="3:3">
      <c r="C94" t="s">
        <v>130</v>
      </c>
    </row>
    <row r="95" spans="3:3">
      <c r="C95" t="s">
        <v>131</v>
      </c>
    </row>
    <row r="96" spans="3:3">
      <c r="C96" t="s">
        <v>132</v>
      </c>
    </row>
    <row r="97" spans="3:3">
      <c r="C97" t="s">
        <v>133</v>
      </c>
    </row>
    <row r="98" spans="3:3">
      <c r="C98" t="s">
        <v>134</v>
      </c>
    </row>
    <row r="99" spans="3:3">
      <c r="C99" t="s">
        <v>135</v>
      </c>
    </row>
    <row r="100" spans="3:3">
      <c r="C100" t="s">
        <v>136</v>
      </c>
    </row>
    <row r="101" spans="3:3">
      <c r="C101" t="s">
        <v>137</v>
      </c>
    </row>
    <row r="102" spans="3:3">
      <c r="C102" t="s">
        <v>138</v>
      </c>
    </row>
  </sheetData>
  <phoneticPr fontId="0" type="noConversion"/>
  <pageMargins left="0.25" right="0.25" top="0.75" bottom="0.75" header="0.5" footer="0.5"/>
  <pageSetup scale="65" fitToHeight="3" orientation="portrait" horizontalDpi="4294967292" r:id="rId1"/>
  <headerFooter alignWithMargins="0">
    <oddFooter>&amp;L&amp;D   &amp;T&amp;C&amp;R&amp;F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3C35680814BB43A11E9FB07D601FB4" ma:contentTypeVersion="2" ma:contentTypeDescription="Create a new document." ma:contentTypeScope="" ma:versionID="eec5cde7945ba053eb90ff92c76b596f">
  <xsd:schema xmlns:xsd="http://www.w3.org/2001/XMLSchema" xmlns:xs="http://www.w3.org/2001/XMLSchema" xmlns:p="http://schemas.microsoft.com/office/2006/metadata/properties" xmlns:ns1="http://schemas.microsoft.com/sharepoint/v3" xmlns:ns2="7ac1d05a-fc1e-4069-a527-ab4693b3d038" targetNamespace="http://schemas.microsoft.com/office/2006/metadata/properties" ma:root="true" ma:fieldsID="cda7576bbc4fe67a2cb7ad6bfa5bbd97" ns1:_="" ns2:_="">
    <xsd:import namespace="http://schemas.microsoft.com/sharepoint/v3"/>
    <xsd:import namespace="7ac1d05a-fc1e-4069-a527-ab4693b3d038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c1d05a-fc1e-4069-a527-ab4693b3d038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MigrationSourceURL xmlns="7ac1d05a-fc1e-4069-a527-ab4693b3d038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714C049-7DEF-4546-B2D9-1B7E512451D2}"/>
</file>

<file path=customXml/itemProps2.xml><?xml version="1.0" encoding="utf-8"?>
<ds:datastoreItem xmlns:ds="http://schemas.openxmlformats.org/officeDocument/2006/customXml" ds:itemID="{7040A4C9-AD4F-4FCD-8C70-8E909888A6AE}"/>
</file>

<file path=customXml/itemProps3.xml><?xml version="1.0" encoding="utf-8"?>
<ds:datastoreItem xmlns:ds="http://schemas.openxmlformats.org/officeDocument/2006/customXml" ds:itemID="{8F55C9EE-D56C-4577-9E4E-6ADB202CCC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71</vt:i4>
      </vt:variant>
    </vt:vector>
  </HeadingPairs>
  <TitlesOfParts>
    <vt:vector size="77" baseType="lpstr">
      <vt:lpstr>Entry Screen</vt:lpstr>
      <vt:lpstr>About - Instructions</vt:lpstr>
      <vt:lpstr>Distress Table</vt:lpstr>
      <vt:lpstr>Correction Table</vt:lpstr>
      <vt:lpstr>Graphs</vt:lpstr>
      <vt:lpstr>Macros</vt:lpstr>
      <vt:lpstr>\A</vt:lpstr>
      <vt:lpstr>\B</vt:lpstr>
      <vt:lpstr>\C</vt:lpstr>
      <vt:lpstr>\E</vt:lpstr>
      <vt:lpstr>\M</vt:lpstr>
      <vt:lpstr>\P</vt:lpstr>
      <vt:lpstr>\R</vt:lpstr>
      <vt:lpstr>_1DEDUCT_TOTAL</vt:lpstr>
      <vt:lpstr>_2GREATER_THAN_5</vt:lpstr>
      <vt:lpstr>_3PERCENT_TOTAL</vt:lpstr>
      <vt:lpstr>_4SUM_CORRECT</vt:lpstr>
      <vt:lpstr>_5T7_OUT</vt:lpstr>
      <vt:lpstr>_6TA_TA</vt:lpstr>
      <vt:lpstr>ALL</vt:lpstr>
      <vt:lpstr>ALLB</vt:lpstr>
      <vt:lpstr>CATEGORIES</vt:lpstr>
      <vt:lpstr>CHART1</vt:lpstr>
      <vt:lpstr>CHART2</vt:lpstr>
      <vt:lpstr>CHART3</vt:lpstr>
      <vt:lpstr>CHART4</vt:lpstr>
      <vt:lpstr>CHART5</vt:lpstr>
      <vt:lpstr>CHART6</vt:lpstr>
      <vt:lpstr>CHART7</vt:lpstr>
      <vt:lpstr>CORRECT</vt:lpstr>
      <vt:lpstr>CORRECT2</vt:lpstr>
      <vt:lpstr>CORRECT3</vt:lpstr>
      <vt:lpstr>CORRECTMTC</vt:lpstr>
      <vt:lpstr>COUNT</vt:lpstr>
      <vt:lpstr>DIFF</vt:lpstr>
      <vt:lpstr>Do_Route</vt:lpstr>
      <vt:lpstr>ERASE</vt:lpstr>
      <vt:lpstr>ERASE1</vt:lpstr>
      <vt:lpstr>ERASE1A</vt:lpstr>
      <vt:lpstr>ERASE2</vt:lpstr>
      <vt:lpstr>ERASE2A</vt:lpstr>
      <vt:lpstr>ERASE3</vt:lpstr>
      <vt:lpstr>ERASE3A</vt:lpstr>
      <vt:lpstr>FFF</vt:lpstr>
      <vt:lpstr>GGG</vt:lpstr>
      <vt:lpstr>MARCI2</vt:lpstr>
      <vt:lpstr>MATCH</vt:lpstr>
      <vt:lpstr>MESSAGE</vt:lpstr>
      <vt:lpstr>'About - Instructions'!Print_Area</vt:lpstr>
      <vt:lpstr>'Correction Table'!Print_Area</vt:lpstr>
      <vt:lpstr>'Distress Table'!Print_Area</vt:lpstr>
      <vt:lpstr>'Entry Screen'!Print_Area</vt:lpstr>
      <vt:lpstr>Graphs!Print_Area</vt:lpstr>
      <vt:lpstr>Macros!Print_Area</vt:lpstr>
      <vt:lpstr>R_1</vt:lpstr>
      <vt:lpstr>R_2</vt:lpstr>
      <vt:lpstr>R_3</vt:lpstr>
      <vt:lpstr>RAN_X1</vt:lpstr>
      <vt:lpstr>RAN_X2</vt:lpstr>
      <vt:lpstr>RAN_X3</vt:lpstr>
      <vt:lpstr>RAN_Y1</vt:lpstr>
      <vt:lpstr>RAN_Y2</vt:lpstr>
      <vt:lpstr>RAN_Y3</vt:lpstr>
      <vt:lpstr>RAW</vt:lpstr>
      <vt:lpstr>SEVEN</vt:lpstr>
      <vt:lpstr>SEVENH</vt:lpstr>
      <vt:lpstr>SEVENL</vt:lpstr>
      <vt:lpstr>SEVENM</vt:lpstr>
      <vt:lpstr>SUGGEST</vt:lpstr>
      <vt:lpstr>TONE</vt:lpstr>
      <vt:lpstr>TOTAL</vt:lpstr>
      <vt:lpstr>TYPE</vt:lpstr>
      <vt:lpstr>VALUE_1</vt:lpstr>
      <vt:lpstr>VALUE_2</vt:lpstr>
      <vt:lpstr>VALUE_3</vt:lpstr>
      <vt:lpstr>VV</vt:lpstr>
      <vt:lpstr>ZONE</vt:lpstr>
    </vt:vector>
  </TitlesOfParts>
  <Company>TRANSPORTATION DIVISION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Wayne Kelsey, PE</dc:creator>
  <cp:lastModifiedBy>Don Newell</cp:lastModifiedBy>
  <cp:lastPrinted>2010-07-08T21:04:38Z</cp:lastPrinted>
  <dcterms:created xsi:type="dcterms:W3CDTF">1999-07-07T19:17:49Z</dcterms:created>
  <dcterms:modified xsi:type="dcterms:W3CDTF">2016-12-12T19:16:25Z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0x010100563C35680814BB43A11E9FB07D601FB4</vt:lpwstr>
  </property>
</Properties>
</file>